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ocuments\GitHub\CienciasNaturales\fuentes\contenidos\grado11\guion09\"/>
    </mc:Choice>
  </mc:AlternateContent>
  <bookViews>
    <workbookView xWindow="0" yWindow="0" windowWidth="19200" windowHeight="895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H21"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7" i="1"/>
  <c r="C18" i="1"/>
  <c r="C19" i="1"/>
  <c r="C20" i="1"/>
  <c r="C22" i="1"/>
  <c r="C10" i="1"/>
  <c r="F5" i="1"/>
  <c r="I21" i="2"/>
  <c r="K45" i="2"/>
  <c r="J21" i="2"/>
  <c r="G10" i="1"/>
</calcChain>
</file>

<file path=xl/sharedStrings.xml><?xml version="1.0" encoding="utf-8"?>
<sst xmlns="http://schemas.openxmlformats.org/spreadsheetml/2006/main" count="393" uniqueCount="225">
  <si>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</si>
  <si>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</si>
  <si>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</si>
  <si>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</si>
  <si>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</si>
  <si>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</si>
  <si>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</si>
  <si>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</si>
  <si>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</si>
  <si>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</si>
  <si>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</si>
  <si>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</si>
  <si>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</si>
  <si>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</si>
  <si>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</si>
  <si>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</si>
  <si>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</si>
  <si>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</si>
  <si>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</si>
  <si>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</si>
  <si>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</si>
  <si>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</si>
  <si>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</si>
  <si>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</si>
  <si>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</si>
  <si>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</si>
  <si>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</si>
  <si>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</si>
  <si>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</si>
  <si>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</si>
  <si>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</si>
  <si>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</si>
  <si>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</si>
  <si>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</si>
  <si>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</si>
  <si>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</si>
  <si>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</si>
  <si>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</si>
  <si>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</si>
  <si>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</si>
  <si>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</si>
  <si>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</si>
  <si>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</si>
  <si>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</si>
  <si>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</si>
  <si>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</si>
  <si>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</si>
  <si>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</si>
  <si>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</si>
  <si>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</si>
  <si>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</si>
  <si>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</si>
  <si>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</si>
  <si>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</si>
  <si>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</si>
  <si>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</si>
  <si>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</si>
  <si>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</si>
  <si>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</si>
  <si>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</si>
  <si>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</si>
  <si>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</si>
  <si>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</si>
  <si>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</si>
  <si>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</si>
  <si>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</si>
  <si>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</si>
  <si>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</si>
  <si>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</si>
  <si>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</si>
  <si>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</si>
  <si>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</si>
  <si>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</si>
  <si>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</si>
  <si>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</si>
  <si>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</si>
  <si>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</si>
  <si>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</si>
  <si>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</si>
  <si>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</si>
  <si>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</si>
  <si>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</si>
  <si>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</si>
  <si>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</si>
  <si>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</si>
  <si>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</si>
  <si>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</si>
  <si>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</si>
  <si>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</si>
  <si>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</si>
  <si>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</si>
  <si>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</si>
  <si>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</si>
  <si>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</si>
  <si>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</si>
  <si>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</si>
  <si>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</si>
  <si>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</si>
  <si>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</si>
  <si>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</si>
  <si>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</si>
  <si>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</si>
  <si>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</si>
  <si>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</si>
  <si>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</si>
  <si>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</si>
  <si>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</si>
  <si>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</si>
  <si>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</si>
  <si>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</si>
  <si>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</si>
  <si>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</si>
  <si>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</si>
  <si>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</si>
  <si>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</si>
  <si>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</si>
  <si>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</si>
  <si>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</si>
  <si>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</si>
  <si>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</si>
  <si>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</si>
  <si>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</si>
  <si>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</si>
  <si>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</si>
  <si>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</si>
  <si>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</si>
  <si>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</si>
  <si>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</si>
  <si>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</si>
  <si>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</si>
  <si>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</si>
  <si>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</si>
  <si>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</si>
  <si>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</si>
  <si>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</si>
  <si>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</si>
  <si>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</si>
  <si>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</si>
  <si>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</si>
  <si>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</si>
  <si>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</si>
  <si>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</si>
  <si>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</si>
  <si>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</si>
  <si>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</si>
  <si>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Las disoluciones iónicas</t>
  </si>
  <si>
    <t>Lyz Marcela Bernal Gómez</t>
  </si>
  <si>
    <t>Cuaderno de Estudio</t>
  </si>
  <si>
    <t>CN_11_09_CO</t>
  </si>
  <si>
    <t>4° ESO/Física y química/Los ácidos y bases/¿Qué son los ácidos?</t>
  </si>
  <si>
    <t>Fotografía</t>
  </si>
  <si>
    <t>Horizontal</t>
  </si>
  <si>
    <t>Ilustración</t>
  </si>
  <si>
    <t>Ilustración disociación de ácido nítrico</t>
  </si>
  <si>
    <t>Ilustración del par conjugado ácido - base</t>
  </si>
  <si>
    <t>Ilustración de par conjugado base - ácido</t>
  </si>
  <si>
    <t>Se solicita que se realice la ilustración similar a la que se deja en imagen guía. Por favor  manejar subíndices y superíndices.La ilustración no tiene pie de imagen, ya que es una continuación del texto. Las palabras Ácido y Base conjugada deben ser de igual color. Las palabras Base y ácido  conjugado deben ser de igual color.</t>
  </si>
  <si>
    <t>Se solicita que se realice la ilustración similar a la que se deja en imagen guía. Por favor  manejar subíndices y superíndices.La ilustración no tiene pie de imagen, ya que es una continuación del texto. Las palabras Base y Ácido conjugado deben ser de igual color. Las palabras Ácido y Base  conjugado deben ser de igual color.</t>
  </si>
  <si>
    <t xml:space="preserve">Ilustración de base y ácido de Lewis </t>
  </si>
  <si>
    <t>Ilustración autodisoación del agua</t>
  </si>
  <si>
    <t>Se solicita que se realice la ilustración similar a la que se deja en imagen guía. Por favor  manejar subíndices y superíndices.La ilustración no tiene pie de imagen, ya que es una continuación del texto. La flecha que se dirige a la izquierda debe ser más larga que la que se dirige a la derecha</t>
  </si>
  <si>
    <t>4 ESO/Física y química/los ácidos y las bases/El pH/La escala de pH</t>
  </si>
  <si>
    <t>Vertical</t>
  </si>
  <si>
    <t>4°ESO/Física y química/los ácidos y las bases/El pH/¿cómo se mide el pH?</t>
  </si>
  <si>
    <t>Fotografía de papel indicador de pH</t>
  </si>
  <si>
    <r>
      <t>Se solicita que se realice la ilustración similar a la que se deja en imagen guía. Por favor  manejar subíndices y superíndices.La ilustración no tiene pie de imagen, ya que es una continuación del texto. El H</t>
    </r>
    <r>
      <rPr>
        <vertAlign val="subscript"/>
        <sz val="10"/>
        <color rgb="FF000000"/>
        <rFont val="Century Gothic"/>
        <family val="2"/>
      </rPr>
      <t>2</t>
    </r>
    <r>
      <rPr>
        <sz val="10"/>
        <color rgb="FF000000"/>
        <rFont val="Century Gothic"/>
        <family val="2"/>
      </rPr>
      <t>O debe ubicarse justo encima de la flecha.</t>
    </r>
  </si>
  <si>
    <t xml:space="preserve">4° ESO/Física y química/los ácidos y las bases/La fuerza de los 
ácidos y las bases 
</t>
  </si>
  <si>
    <t>Ilustración disociación ácido fuerte (ácido clorhídrico)</t>
  </si>
  <si>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t>
    </r>
  </si>
  <si>
    <t xml:space="preserve">4 ESO/Física y química/los ácidos y las bases/La fuerza de los 
ácidos y las bases 
</t>
  </si>
  <si>
    <t>Fotografía de reacción de una base con una sal de amonio</t>
  </si>
  <si>
    <t>4° ESO/Física y química/los ácidos y las bases/las reacciones de los ácidos y las bases/ Reacción de un ácido con un carbonato</t>
  </si>
  <si>
    <t>4° ESO/Física y química/los ácidos y las bases/las reacciones de los ácidos y las bases/Reacción de un ácido con un metal</t>
  </si>
  <si>
    <t>Fotografía de reacción de un ácido con un carbonato</t>
  </si>
  <si>
    <t>Fotografía reacción de neutralización</t>
  </si>
  <si>
    <t xml:space="preserve">Fotografía de un laboratorista realizando una valoración </t>
  </si>
  <si>
    <t>Ilustración curva de valoración ácido fuerte - base fuerte</t>
  </si>
  <si>
    <t>Ilustración curva de valoración base fuerte - ácido fuerte</t>
  </si>
  <si>
    <t>La imagen curva de valoración se obtuvo de la página web relacionada. Sin embargo no esta libre de derechos.  Se solicita realizar gráfico similar a la que se deja en imagen guía.</t>
  </si>
  <si>
    <t>Ilustración curva de valoración ácido débil – base fuerte</t>
  </si>
  <si>
    <t>La imagen de la curva de valoración no se tomo de ninguna página, sin embargo la curva de imagen 23 se volteo verticalmente y se cambiaron los valores del eje x</t>
  </si>
  <si>
    <t>La imagen curva de valoración se obtuvo de la página web relacionada"Curva de titulación Ácido acético + fenolftaleina---NaOH" . Sin embargo no esta libre de derechos.  Se solicita realizar gráfico similar a la que se deja en imagen guía.</t>
  </si>
  <si>
    <t xml:space="preserve">Ilustración disociación ácido clorhídrico e hidróxido de potasio </t>
  </si>
  <si>
    <t>Fotografía de disociación de un ácido fuerte</t>
  </si>
  <si>
    <t>Ilustración de disociación de ácido fluorhídrico y amoniaco</t>
  </si>
  <si>
    <t>Fotografía disociación de un ácido débil</t>
  </si>
  <si>
    <t>4° ESO/Física y química/Los ácidos y las bases/Los ácidos y las bases en la vida diaria/Ejemplos de productos que contienen ácidos/</t>
  </si>
  <si>
    <t>4° ESO/Física y química/Los ácidos y las bases/ejemplos de productos que contiene bases/</t>
  </si>
  <si>
    <t>Fotografía que incluye naranjas, jarra con vinagre y botella con leche</t>
  </si>
  <si>
    <t xml:space="preserve">4°ESO/Física y química/Los ácidos y las bases/Las causas de la acidez y la basicidad/los electrólitos </t>
  </si>
  <si>
    <t>Fotografía de azúcar en varias presentaciones</t>
  </si>
  <si>
    <t xml:space="preserve">Se solicita que se realice la ilustración similar a la que se deja en imagen guía. Por favor  manejar subíndices.La ilustración no tiene pie de imagen, ya que es una continuación del texto. Por favor incluir ubicar los números, 0 (cero) +1,-1, +2, justo encima de cada elemento. Los números deben ser de otro color al manejado en la ecuación. </t>
  </si>
  <si>
    <t xml:space="preserve">Se solicita que se realice la ilustración similar a la que se deja en imagen guía. Por favor  manejar subíndices y superíndices.La ilustración no tiene pie de imagen, ya que es una continuación del texto. Las dos flechas debe ubicarse paralelamente. </t>
  </si>
  <si>
    <t>Ilustración de celda Daniell</t>
  </si>
  <si>
    <t>Ilustración tabla de potenciales de reducción</t>
  </si>
  <si>
    <t xml:space="preserve">Ilustración de pila seca </t>
  </si>
  <si>
    <r>
      <t>Se solicita por favor que se realice el cambio de idioma de los textos. "Anode (Zinc inner case)" por Anodo (Carcasa de zinc) "Cathode (Graphite Rod) por " Cátodo (Barra de carbono) "Paste of MnO</t>
    </r>
    <r>
      <rPr>
        <vertAlign val="subscript"/>
        <sz val="10"/>
        <rFont val="Century Gothic"/>
        <family val="2"/>
      </rPr>
      <t xml:space="preserve">2 </t>
    </r>
    <r>
      <rPr>
        <sz val="10"/>
        <rFont val="Century Gothic"/>
        <family val="2"/>
      </rPr>
      <t>and carbon" por " Pasta húmeda con NH</t>
    </r>
    <r>
      <rPr>
        <vertAlign val="subscript"/>
        <sz val="10"/>
        <rFont val="Century Gothic"/>
        <family val="2"/>
      </rPr>
      <t>4</t>
    </r>
    <r>
      <rPr>
        <sz val="10"/>
        <rFont val="Century Gothic"/>
        <family val="2"/>
      </rPr>
      <t>Cl y ZnCl</t>
    </r>
    <r>
      <rPr>
        <vertAlign val="subscript"/>
        <sz val="10"/>
        <rFont val="Century Gothic"/>
        <family val="2"/>
      </rPr>
      <t xml:space="preserve">2 </t>
    </r>
    <r>
      <rPr>
        <sz val="10"/>
        <rFont val="Century Gothic"/>
        <family val="2"/>
      </rPr>
      <t xml:space="preserve">". Eliminar texto "Dry battery". Se solicita incluir nueva parte. Por favor revisar la imagen guía que incluye los cambios. </t>
    </r>
  </si>
  <si>
    <t>Código Shutterstock 115908034</t>
  </si>
  <si>
    <t>Código Shutterstock  173050052</t>
  </si>
  <si>
    <t>Código Shutterstock  254930377</t>
  </si>
  <si>
    <t xml:space="preserve">Fotografía de pila alcalina </t>
  </si>
  <si>
    <r>
      <t>Se solicita que se realice la ilustración similar a la que se deja en imagen guía. Por favor  manejar subíndices y superíndices.La ilustración no tiene pie de imagen, ya que es una continuación del texto.El H</t>
    </r>
    <r>
      <rPr>
        <vertAlign val="subscript"/>
        <sz val="10"/>
        <color theme="1"/>
        <rFont val="Century Gothic"/>
        <family val="2"/>
      </rPr>
      <t>2</t>
    </r>
    <r>
      <rPr>
        <sz val="10"/>
        <color theme="1"/>
        <rFont val="Century Gothic"/>
        <family val="2"/>
      </rPr>
      <t>O debe ubicarse justo encima de la flecha.</t>
    </r>
  </si>
  <si>
    <r>
      <t>Se solicita que se realice la ilustración similar a la que se deja en imagen guía. Por favor  manejar subíndices y superíndices.La ilustración no tiene pie de imagen, ya que es una continuación del texto.El H</t>
    </r>
    <r>
      <rPr>
        <vertAlign val="subscript"/>
        <sz val="10"/>
        <rFont val="Century Gothic"/>
        <family val="2"/>
      </rPr>
      <t>2</t>
    </r>
    <r>
      <rPr>
        <sz val="10"/>
        <rFont val="Century Gothic"/>
        <family val="2"/>
      </rPr>
      <t>O debe ubicarse justo encima de la flecha. Por favor manejar dos flechas en los dos sentidos.</t>
    </r>
  </si>
  <si>
    <r>
      <t>4° ESO/Física y química/los ácidos y las bases/las reacciones de los ácidos y las bases/</t>
    </r>
    <r>
      <rPr>
        <sz val="10.5"/>
        <color theme="1"/>
        <rFont val="Century Gothic"/>
        <family val="2"/>
      </rPr>
      <t xml:space="preserve"> Reacción de una base con una sal de amonio</t>
    </r>
  </si>
  <si>
    <r>
      <t>Ilustración reacción entre el Zn y AgCl</t>
    </r>
    <r>
      <rPr>
        <vertAlign val="subscript"/>
        <sz val="10.5"/>
        <color theme="1"/>
        <rFont val="Century Gothic"/>
        <family val="2"/>
      </rPr>
      <t>2</t>
    </r>
  </si>
  <si>
    <r>
      <t xml:space="preserve">La imagen fue tomada de la web relacionada. Sin embargo no está libre de derechos. Por favor ilustrar de manera similar a la imagen guía. La letras que se encuentran en el vaso izquierdo es: Zn --&gt; Zn </t>
    </r>
    <r>
      <rPr>
        <vertAlign val="superscript"/>
        <sz val="10"/>
        <rFont val="Century Gothic"/>
        <family val="2"/>
      </rPr>
      <t>2+</t>
    </r>
    <r>
      <rPr>
        <sz val="10"/>
        <rFont val="Century Gothic"/>
        <family val="2"/>
      </rPr>
      <t xml:space="preserve"> + e</t>
    </r>
    <r>
      <rPr>
        <vertAlign val="superscript"/>
        <sz val="10"/>
        <rFont val="Century Gothic"/>
        <family val="2"/>
      </rPr>
      <t xml:space="preserve">- </t>
    </r>
    <r>
      <rPr>
        <sz val="10"/>
        <rFont val="Century Gothic"/>
        <family val="2"/>
      </rPr>
      <t>El vaso de la derecha:  Cu</t>
    </r>
    <r>
      <rPr>
        <vertAlign val="superscript"/>
        <sz val="10"/>
        <rFont val="Century Gothic"/>
        <family val="2"/>
      </rPr>
      <t>2+</t>
    </r>
    <r>
      <rPr>
        <sz val="10"/>
        <rFont val="Century Gothic"/>
        <family val="2"/>
      </rPr>
      <t xml:space="preserve"> +2e</t>
    </r>
    <r>
      <rPr>
        <vertAlign val="superscript"/>
        <sz val="10"/>
        <rFont val="Century Gothic"/>
        <family val="2"/>
      </rPr>
      <t>-</t>
    </r>
    <r>
      <rPr>
        <sz val="10"/>
        <rFont val="Century Gothic"/>
        <family val="2"/>
      </rPr>
      <t xml:space="preserve"> --&gt; Cu.Las letras que se encuentran encima de"Puente salino" Cl</t>
    </r>
    <r>
      <rPr>
        <vertAlign val="superscript"/>
        <sz val="10"/>
        <rFont val="Century Gothic"/>
        <family val="2"/>
      </rPr>
      <t xml:space="preserve">-  </t>
    </r>
    <r>
      <rPr>
        <sz val="10"/>
        <rFont val="Century Gothic"/>
        <family val="2"/>
      </rPr>
      <t>y K</t>
    </r>
    <r>
      <rPr>
        <vertAlign val="superscript"/>
        <sz val="10"/>
        <rFont val="Century Gothic"/>
        <family val="2"/>
      </rPr>
      <t xml:space="preserve"> +</t>
    </r>
  </si>
  <si>
    <r>
      <t>Por favor correr los números que se encuentran en la parte superior, un poco hacia la derecha de tal manera que:  el 0 (cero) del elemento Zn se ubique encima de la letra "n". El +2 se debe ubicar encima de Zn. El 0 (cero) se debe ubicar encima de H</t>
    </r>
    <r>
      <rPr>
        <vertAlign val="subscript"/>
        <sz val="10"/>
        <color theme="1"/>
        <rFont val="Century Gothic"/>
        <family val="2"/>
      </rPr>
      <t xml:space="preserve">2. </t>
    </r>
    <r>
      <rPr>
        <sz val="10"/>
        <color theme="1"/>
        <rFont val="Century Gothic"/>
        <family val="2"/>
      </rPr>
      <t>Por favor revisar imagen guía.</t>
    </r>
  </si>
  <si>
    <t>Fotografía de crema dental en un cepillo de dientes.</t>
  </si>
  <si>
    <t xml:space="preserve">Ilustración disociación hidróxido de sodio </t>
  </si>
  <si>
    <r>
      <t>Se solicita que se realice la ilustración similar a la que se deja en imagen guía. Por favor  manejar subíndices y superíndices.La ilustración no tiene pie de imagen, ya que es una continuación del texto. El H</t>
    </r>
    <r>
      <rPr>
        <vertAlign val="subscript"/>
        <sz val="10"/>
        <rFont val="Century Gothic"/>
        <family val="2"/>
      </rPr>
      <t>2</t>
    </r>
    <r>
      <rPr>
        <sz val="10"/>
        <rFont val="Century Gothic"/>
        <family val="2"/>
      </rPr>
      <t>O debe ubicarse justo encima de la flecha.</t>
    </r>
  </si>
  <si>
    <t>Se solicita que se realice la ilustración similar a la que se deja en imagen guía. Por favor  manejar subíndices y superíndices.La ilustración no tiene pie de imagen, ya que es una continuación del texto. Las flechas curvas se deben manejar de diferente color. Los puntos deben ser de color negro y se deben evidenciar.</t>
  </si>
  <si>
    <t>Se solicita que se realice la ilustración similar a la que se deja en imagen guía. Por favor  manejar subíndices y superíndices.La ilustración no tiene pie de imagen, ya que es una continuación del texto. La información que aparece en las filas deben estar alineado a la izquierda. Lo que se ecuentra en parentesis: a la derecha (ac) y la izquierda (s)</t>
  </si>
  <si>
    <t xml:space="preserve">Ver descripción y obervaciones </t>
  </si>
  <si>
    <r>
      <rPr>
        <u/>
        <sz val="10"/>
        <color theme="1"/>
        <rFont val="Century Gothic"/>
        <family val="2"/>
      </rPr>
      <t xml:space="preserve">Ver descripción y obervaciones. </t>
    </r>
    <r>
      <rPr>
        <sz val="10"/>
        <color theme="1"/>
        <rFont val="Century Gothic"/>
        <family val="2"/>
      </rPr>
      <t>http://www.gobiernodecanarias.org/educacion/3/usrn/lentiscal/1-cdquimica-tic/applets/Neutralizacion/teoria-neutralizacion.htm</t>
    </r>
  </si>
  <si>
    <r>
      <rPr>
        <u/>
        <sz val="10"/>
        <color theme="1"/>
        <rFont val="Century Gothic"/>
        <family val="2"/>
      </rPr>
      <t xml:space="preserve">Ver descripción y obervaciones </t>
    </r>
    <r>
      <rPr>
        <sz val="10"/>
        <color theme="1"/>
        <rFont val="Century Gothic"/>
        <family val="2"/>
      </rPr>
      <t>http://karenjessica92.blogspot.com/2012/03/practica-n-4-curva-de-titulacion.html</t>
    </r>
  </si>
  <si>
    <r>
      <rPr>
        <u/>
        <sz val="10"/>
        <rFont val="Century Gothic"/>
        <family val="2"/>
      </rPr>
      <t>Ver descripción y obervacione</t>
    </r>
    <r>
      <rPr>
        <sz val="10"/>
        <rFont val="Century Gothic"/>
        <family val="2"/>
      </rPr>
      <t>s http://html.rincondelvago.com/celdas-galvanicas_1.html</t>
    </r>
  </si>
  <si>
    <t xml:space="preserve">Fotografía de la escala de pH </t>
  </si>
  <si>
    <t>Fotografía de gráfico que muestra el pH de algunas sustancias cotidianas</t>
  </si>
  <si>
    <t xml:space="preserve">Fotografía de equipo pHmetro </t>
  </si>
  <si>
    <t>Fotografía de sangre en un tubo de ensayo</t>
  </si>
  <si>
    <t xml:space="preserve">Ilustración reacción de un ácido con un metal. </t>
  </si>
  <si>
    <t>4° ESO/Física y química/los ácidos y las bases/las reacciones de los ácidos y las bases/la neutralización</t>
  </si>
  <si>
    <t xml:space="preserve">Fotografía que incluye jabón de tocador, envases de productos de limpieza y antiácido efervescente. </t>
  </si>
  <si>
    <t>Ilustración semirreacciones de la celda Daniell</t>
  </si>
  <si>
    <t xml:space="preserve">Código Shutterstock 83923882 Ver descripción y obervaciones </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</si>
</sst>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31"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rgb="FF000000"/>
      <name val="Century Gothic"/>
      <family val="2"/>
    </font>
    <font>
      <sz val="10.5"/>
      <color theme="1"/>
      <name val="Century Gothic"/>
      <family val="2"/>
    </font>
    <font>
      <sz val="10"/>
      <color rgb="FF000000"/>
      <name val="Century Gothic"/>
      <family val="2"/>
    </font>
    <font>
      <vertAlign val="subscript"/>
      <sz val="10"/>
      <color rgb="FF000000"/>
      <name val="Century Gothic"/>
      <family val="2"/>
    </font>
    <font>
      <vertAlign val="subscript"/>
      <sz val="10"/>
      <color theme="1"/>
      <name val="Century Gothic"/>
      <family val="2"/>
    </font>
    <font>
      <vertAlign val="subscript"/>
      <sz val="10"/>
      <name val="Century Gothic"/>
      <family val="2"/>
    </font>
    <font>
      <vertAlign val="superscript"/>
      <sz val="10"/>
      <name val="Century Gothic"/>
      <family val="2"/>
    </font>
    <font>
      <sz val="9"/>
      <color rgb="FF000000"/>
      <name val="Century Gothic"/>
      <family val="2"/>
    </font>
    <font>
      <vertAlign val="subscript"/>
      <sz val="10.5"/>
      <color theme="1"/>
      <name val="Century Gothic"/>
      <family val="2"/>
    </font>
    <font>
      <sz val="14"/>
      <color theme="1"/>
      <name val="Arial"/>
      <family val="2"/>
    </font>
    <font>
      <u/>
      <sz val="10"/>
      <color theme="1"/>
      <name val="Century Gothic"/>
      <family val="2"/>
    </font>
    <font>
      <u/>
      <sz val="1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31">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6" fillId="0" borderId="0" xfId="0" applyFont="1" applyBorder="1"/>
    <xf numFmtId="0" fontId="7"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8"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0" borderId="0" xfId="0" applyFont="1" applyBorder="1"/>
    <xf numFmtId="0" fontId="11" fillId="0" borderId="5" xfId="0" applyFont="1" applyBorder="1"/>
    <xf numFmtId="0" fontId="10" fillId="2" borderId="5" xfId="0" applyFont="1" applyFill="1" applyBorder="1"/>
    <xf numFmtId="164" fontId="6" fillId="0" borderId="0" xfId="0" applyNumberFormat="1" applyFont="1" applyBorder="1" applyAlignment="1">
      <alignment horizontal="center"/>
    </xf>
    <xf numFmtId="0" fontId="12" fillId="8" borderId="0" xfId="0" applyFont="1" applyFill="1" applyAlignment="1">
      <alignment horizontal="center" vertical="center" wrapText="1"/>
    </xf>
    <xf numFmtId="0" fontId="13" fillId="0" borderId="28" xfId="0" applyFont="1" applyFill="1" applyBorder="1" applyAlignment="1">
      <alignment vertical="center" wrapText="1"/>
    </xf>
    <xf numFmtId="0" fontId="0" fillId="0" borderId="0" xfId="0" applyFill="1" applyAlignment="1">
      <alignment vertical="center" wrapText="1"/>
    </xf>
    <xf numFmtId="0" fontId="13" fillId="0" borderId="29" xfId="0" applyFont="1" applyFill="1" applyBorder="1" applyAlignment="1">
      <alignment vertical="center" wrapText="1"/>
    </xf>
    <xf numFmtId="0" fontId="14" fillId="0" borderId="29" xfId="0" applyFont="1" applyFill="1" applyBorder="1" applyAlignment="1">
      <alignment vertical="center" wrapText="1"/>
    </xf>
    <xf numFmtId="0" fontId="13" fillId="0" borderId="29" xfId="0" applyFont="1" applyFill="1" applyBorder="1" applyAlignment="1">
      <alignment vertical="center"/>
    </xf>
    <xf numFmtId="0" fontId="13" fillId="0" borderId="29" xfId="0" applyFont="1" applyBorder="1" applyAlignment="1">
      <alignment vertical="center" wrapText="1"/>
    </xf>
    <xf numFmtId="0" fontId="15" fillId="0" borderId="29" xfId="0" applyFont="1" applyBorder="1" applyAlignment="1">
      <alignment vertical="center" wrapText="1"/>
    </xf>
    <xf numFmtId="0" fontId="14" fillId="0" borderId="29" xfId="0" applyFont="1" applyBorder="1" applyAlignment="1">
      <alignment vertical="center" wrapText="1"/>
    </xf>
    <xf numFmtId="0" fontId="16" fillId="0" borderId="0" xfId="0" applyFont="1" applyAlignment="1">
      <alignment vertical="center" wrapText="1"/>
    </xf>
    <xf numFmtId="0" fontId="17" fillId="0" borderId="29" xfId="0" applyFont="1" applyFill="1" applyBorder="1" applyAlignment="1">
      <alignment vertical="center" wrapText="1"/>
    </xf>
    <xf numFmtId="0" fontId="18" fillId="0" borderId="0" xfId="0" applyFont="1" applyAlignment="1">
      <alignment vertical="center" wrapText="1"/>
    </xf>
    <xf numFmtId="0" fontId="8"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7" fillId="5" borderId="32" xfId="0" applyFont="1" applyFill="1" applyBorder="1" applyAlignment="1">
      <alignment horizontal="center" vertical="center"/>
    </xf>
    <xf numFmtId="0" fontId="6" fillId="0" borderId="0" xfId="0" applyNumberFormat="1" applyFont="1" applyBorder="1" applyAlignment="1">
      <alignment horizontal="center"/>
    </xf>
    <xf numFmtId="0" fontId="8" fillId="0" borderId="33" xfId="0" applyFont="1" applyBorder="1" applyAlignment="1">
      <alignment vertical="center" wrapText="1"/>
    </xf>
    <xf numFmtId="0" fontId="0" fillId="0" borderId="31" xfId="0" quotePrefix="1" applyBorder="1" applyAlignment="1">
      <alignment vertical="center" wrapText="1"/>
    </xf>
    <xf numFmtId="1" fontId="6" fillId="0" borderId="5" xfId="0" applyNumberFormat="1" applyFont="1" applyFill="1" applyBorder="1" applyAlignment="1">
      <alignment horizontal="left" vertical="center" wrapText="1"/>
    </xf>
    <xf numFmtId="0" fontId="11" fillId="0" borderId="5" xfId="0" applyFont="1" applyBorder="1" applyAlignment="1">
      <alignment wrapText="1"/>
    </xf>
    <xf numFmtId="0" fontId="6" fillId="0" borderId="5" xfId="0" applyFont="1" applyFill="1" applyBorder="1" applyAlignment="1">
      <alignment wrapText="1"/>
    </xf>
    <xf numFmtId="0" fontId="21" fillId="0" borderId="5" xfId="0" applyFont="1" applyBorder="1" applyAlignment="1">
      <alignment wrapText="1"/>
    </xf>
    <xf numFmtId="0" fontId="6" fillId="0" borderId="5" xfId="0" applyFont="1" applyFill="1" applyBorder="1" applyAlignment="1">
      <alignment vertical="center" wrapText="1"/>
    </xf>
    <xf numFmtId="1" fontId="6" fillId="0" borderId="5" xfId="0" quotePrefix="1" applyNumberFormat="1" applyFont="1" applyFill="1" applyBorder="1" applyAlignment="1">
      <alignment horizontal="left" vertical="center" wrapText="1"/>
    </xf>
    <xf numFmtId="0" fontId="11" fillId="0" borderId="5" xfId="0" applyFont="1" applyBorder="1" applyAlignment="1">
      <alignment horizontal="left" wrapText="1"/>
    </xf>
    <xf numFmtId="0" fontId="11" fillId="0" borderId="5" xfId="0" applyFont="1" applyBorder="1" applyAlignment="1">
      <alignment horizontal="left" vertical="center"/>
    </xf>
    <xf numFmtId="0" fontId="11" fillId="0" borderId="5" xfId="0" applyFont="1" applyBorder="1" applyAlignment="1">
      <alignment horizontal="left"/>
    </xf>
    <xf numFmtId="1" fontId="6" fillId="0" borderId="5" xfId="0" applyNumberFormat="1" applyFont="1" applyFill="1" applyBorder="1" applyAlignment="1">
      <alignment vertical="center" wrapText="1"/>
    </xf>
    <xf numFmtId="0" fontId="11" fillId="0" borderId="5" xfId="0" applyFont="1" applyBorder="1" applyAlignment="1">
      <alignment horizontal="left" vertical="center" wrapText="1"/>
    </xf>
    <xf numFmtId="0" fontId="19" fillId="0" borderId="0" xfId="0" applyFont="1" applyAlignment="1">
      <alignment horizontal="left" vertical="center" wrapText="1"/>
    </xf>
    <xf numFmtId="0" fontId="19" fillId="0" borderId="5" xfId="0" applyFont="1" applyBorder="1" applyAlignment="1">
      <alignment horizontal="left" vertical="center" wrapText="1"/>
    </xf>
    <xf numFmtId="0" fontId="26" fillId="0" borderId="5" xfId="0" applyFont="1" applyBorder="1" applyAlignment="1">
      <alignment wrapText="1"/>
    </xf>
    <xf numFmtId="0" fontId="21" fillId="0" borderId="5" xfId="0" applyFont="1" applyBorder="1" applyAlignment="1">
      <alignment horizontal="left" wrapText="1"/>
    </xf>
    <xf numFmtId="0" fontId="11" fillId="0" borderId="5" xfId="0" applyFont="1" applyBorder="1" applyAlignment="1">
      <alignment vertical="center" wrapText="1"/>
    </xf>
    <xf numFmtId="0" fontId="20" fillId="0" borderId="0" xfId="0" applyFont="1" applyAlignment="1">
      <alignment horizontal="left" vertical="center" wrapText="1"/>
    </xf>
    <xf numFmtId="0" fontId="19" fillId="0" borderId="5" xfId="0" applyFont="1" applyBorder="1" applyAlignment="1">
      <alignment wrapText="1"/>
    </xf>
    <xf numFmtId="0" fontId="20" fillId="0" borderId="5" xfId="0" applyFont="1" applyBorder="1" applyAlignment="1">
      <alignment horizontal="left" vertical="center" wrapText="1"/>
    </xf>
    <xf numFmtId="0" fontId="19" fillId="0" borderId="0" xfId="0" applyFont="1" applyAlignment="1">
      <alignment vertical="top" wrapText="1"/>
    </xf>
    <xf numFmtId="0" fontId="19" fillId="0" borderId="0" xfId="0" applyFont="1" applyAlignment="1">
      <alignment vertical="top"/>
    </xf>
    <xf numFmtId="0" fontId="19" fillId="0" borderId="2" xfId="0" applyFont="1" applyBorder="1" applyAlignment="1">
      <alignment vertical="top" wrapText="1"/>
    </xf>
    <xf numFmtId="0" fontId="11" fillId="0" borderId="0" xfId="0" applyFont="1" applyAlignment="1">
      <alignment vertical="top"/>
    </xf>
    <xf numFmtId="0" fontId="19" fillId="0" borderId="5" xfId="0" applyFont="1" applyBorder="1" applyAlignment="1">
      <alignment vertical="top" wrapText="1"/>
    </xf>
    <xf numFmtId="0" fontId="6" fillId="0" borderId="5" xfId="0" applyFont="1" applyFill="1" applyBorder="1" applyAlignment="1">
      <alignment vertical="top" wrapText="1"/>
    </xf>
    <xf numFmtId="0" fontId="20" fillId="0" borderId="0" xfId="0" applyFont="1" applyAlignment="1">
      <alignment vertical="top"/>
    </xf>
    <xf numFmtId="0" fontId="21" fillId="0" borderId="5" xfId="0" applyFont="1" applyBorder="1" applyAlignment="1">
      <alignment vertical="top" wrapText="1"/>
    </xf>
    <xf numFmtId="0" fontId="11" fillId="0" borderId="5" xfId="0" applyFont="1" applyBorder="1" applyAlignment="1">
      <alignment vertical="top" wrapText="1"/>
    </xf>
    <xf numFmtId="0" fontId="28" fillId="0" borderId="0" xfId="0" applyFont="1" applyAlignment="1">
      <alignment horizontal="left" vertical="top" wrapText="1"/>
    </xf>
    <xf numFmtId="0" fontId="20" fillId="0" borderId="5" xfId="0" applyFont="1" applyBorder="1" applyAlignment="1">
      <alignment vertical="top" wrapText="1"/>
    </xf>
    <xf numFmtId="0" fontId="20" fillId="0" borderId="5" xfId="0" applyFont="1" applyBorder="1" applyAlignment="1">
      <alignment vertical="top"/>
    </xf>
    <xf numFmtId="0" fontId="20" fillId="0" borderId="0" xfId="0" applyFont="1" applyAlignment="1">
      <alignment vertical="top" wrapText="1"/>
    </xf>
    <xf numFmtId="0" fontId="19" fillId="0" borderId="0" xfId="0" applyFont="1" applyAlignment="1">
      <alignment vertical="center" wrapText="1"/>
    </xf>
    <xf numFmtId="0" fontId="20"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6" fillId="0" borderId="27" xfId="0" applyNumberFormat="1" applyFont="1" applyBorder="1" applyAlignment="1">
      <alignment horizontal="center"/>
    </xf>
    <xf numFmtId="164" fontId="6" fillId="0" borderId="26" xfId="0" applyNumberFormat="1" applyFont="1" applyBorder="1" applyAlignment="1">
      <alignment horizontal="center"/>
    </xf>
    <xf numFmtId="0" fontId="7"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9" fillId="6" borderId="14" xfId="0" applyFont="1" applyFill="1" applyBorder="1" applyAlignment="1">
      <alignment horizontal="center" vertical="center" wrapText="1"/>
    </xf>
    <xf numFmtId="0" fontId="9" fillId="6" borderId="15"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8" fillId="0" borderId="1" xfId="0" applyFont="1" applyBorder="1" applyAlignment="1">
      <alignment horizontal="center" vertical="center" wrapText="1"/>
    </xf>
    <xf numFmtId="0" fontId="8" fillId="0" borderId="2" xfId="0" applyFont="1" applyBorder="1" applyAlignment="1">
      <alignment horizontal="center" vertical="center" wrapText="1"/>
    </xf>
    <xf numFmtId="0" fontId="8"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2" fillId="7" borderId="0" xfId="0" applyFont="1" applyFill="1" applyAlignment="1">
      <alignment horizontal="center" vertical="center" wrapText="1"/>
    </xf>
    <xf numFmtId="0" fontId="12" fillId="8"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2"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2"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png"/><Relationship Id="rId15" Type="http://schemas.openxmlformats.org/officeDocument/2006/relationships/image" Target="../media/image30.png"/><Relationship Id="rId10" Type="http://schemas.openxmlformats.org/officeDocument/2006/relationships/image" Target="../media/image25.png"/><Relationship Id="rId19" Type="http://schemas.openxmlformats.org/officeDocument/2006/relationships/image" Target="../media/image34.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9</xdr:col>
      <xdr:colOff>47626</xdr:colOff>
      <xdr:row>9</xdr:row>
      <xdr:rowOff>457201</xdr:rowOff>
    </xdr:from>
    <xdr:to>
      <xdr:col>9</xdr:col>
      <xdr:colOff>1381126</xdr:colOff>
      <xdr:row>9</xdr:row>
      <xdr:rowOff>1398495</xdr:rowOff>
    </xdr:to>
    <xdr:pic>
      <xdr:nvPicPr>
        <xdr:cNvPr id="7" name="Imagen 6"/>
        <xdr:cNvPicPr>
          <a:picLocks noChangeAspect="1"/>
        </xdr:cNvPicPr>
      </xdr:nvPicPr>
      <xdr:blipFill>
        <a:blip xmlns:r="http://schemas.openxmlformats.org/officeDocument/2006/relationships" r:embed="rId1"/>
        <a:stretch>
          <a:fillRect/>
        </a:stretch>
      </xdr:blipFill>
      <xdr:spPr>
        <a:xfrm>
          <a:off x="13735051" y="2428876"/>
          <a:ext cx="1333500" cy="941294"/>
        </a:xfrm>
        <a:prstGeom prst="rect">
          <a:avLst/>
        </a:prstGeom>
      </xdr:spPr>
    </xdr:pic>
    <xdr:clientData/>
  </xdr:twoCellAnchor>
  <xdr:twoCellAnchor>
    <xdr:from>
      <xdr:col>9</xdr:col>
      <xdr:colOff>152400</xdr:colOff>
      <xdr:row>10</xdr:row>
      <xdr:rowOff>361950</xdr:rowOff>
    </xdr:from>
    <xdr:to>
      <xdr:col>9</xdr:col>
      <xdr:colOff>2486025</xdr:colOff>
      <xdr:row>10</xdr:row>
      <xdr:rowOff>676275</xdr:rowOff>
    </xdr:to>
    <xdr:pic>
      <xdr:nvPicPr>
        <xdr:cNvPr id="8" name="Imagen 7"/>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839825" y="3790950"/>
          <a:ext cx="233362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247650</xdr:colOff>
      <xdr:row>11</xdr:row>
      <xdr:rowOff>447675</xdr:rowOff>
    </xdr:from>
    <xdr:to>
      <xdr:col>9</xdr:col>
      <xdr:colOff>2562225</xdr:colOff>
      <xdr:row>11</xdr:row>
      <xdr:rowOff>762000</xdr:rowOff>
    </xdr:to>
    <xdr:pic>
      <xdr:nvPicPr>
        <xdr:cNvPr id="14" name="Imagen 13"/>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35075" y="5438775"/>
          <a:ext cx="231457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xdr:from>
          <xdr:col>9</xdr:col>
          <xdr:colOff>57150</xdr:colOff>
          <xdr:row>12</xdr:row>
          <xdr:rowOff>276225</xdr:rowOff>
        </xdr:from>
        <xdr:to>
          <xdr:col>9</xdr:col>
          <xdr:colOff>4343400</xdr:colOff>
          <xdr:row>12</xdr:row>
          <xdr:rowOff>1362075</xdr:rowOff>
        </xdr:to>
        <xdr:sp macro="" textlink="">
          <xdr:nvSpPr>
            <xdr:cNvPr id="2062" name="Object 14" hidden="1">
              <a:extLst>
                <a:ext uri="{63B3BB69-23CF-44E3-9099-C40C66FF867C}">
                  <a14:compatExt spid="_x0000_s2062"/>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xdr:row>
          <xdr:rowOff>266700</xdr:rowOff>
        </xdr:from>
        <xdr:to>
          <xdr:col>9</xdr:col>
          <xdr:colOff>4743450</xdr:colOff>
          <xdr:row>13</xdr:row>
          <xdr:rowOff>1828800</xdr:rowOff>
        </xdr:to>
        <xdr:sp macro="" textlink="">
          <xdr:nvSpPr>
            <xdr:cNvPr id="2064" name="Object 16" hidden="1">
              <a:extLst>
                <a:ext uri="{63B3BB69-23CF-44E3-9099-C40C66FF867C}">
                  <a14:compatExt spid="_x0000_s2064"/>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123825</xdr:colOff>
          <xdr:row>14</xdr:row>
          <xdr:rowOff>209550</xdr:rowOff>
        </xdr:from>
        <xdr:to>
          <xdr:col>9</xdr:col>
          <xdr:colOff>4610100</xdr:colOff>
          <xdr:row>14</xdr:row>
          <xdr:rowOff>1628775</xdr:rowOff>
        </xdr:to>
        <xdr:sp macro="" textlink="">
          <xdr:nvSpPr>
            <xdr:cNvPr id="2067" name="Object 19" hidden="1">
              <a:extLst>
                <a:ext uri="{63B3BB69-23CF-44E3-9099-C40C66FF867C}">
                  <a14:compatExt spid="_x0000_s206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123825</xdr:colOff>
          <xdr:row>15</xdr:row>
          <xdr:rowOff>400050</xdr:rowOff>
        </xdr:from>
        <xdr:to>
          <xdr:col>9</xdr:col>
          <xdr:colOff>4210050</xdr:colOff>
          <xdr:row>15</xdr:row>
          <xdr:rowOff>1114425</xdr:rowOff>
        </xdr:to>
        <xdr:sp macro="" textlink="">
          <xdr:nvSpPr>
            <xdr:cNvPr id="2069" name="Object 21" hidden="1">
              <a:extLst>
                <a:ext uri="{63B3BB69-23CF-44E3-9099-C40C66FF867C}">
                  <a14:compatExt spid="_x0000_s206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104775</xdr:colOff>
          <xdr:row>16</xdr:row>
          <xdr:rowOff>209550</xdr:rowOff>
        </xdr:from>
        <xdr:to>
          <xdr:col>9</xdr:col>
          <xdr:colOff>1781175</xdr:colOff>
          <xdr:row>16</xdr:row>
          <xdr:rowOff>1447800</xdr:rowOff>
        </xdr:to>
        <xdr:sp macro="" textlink="">
          <xdr:nvSpPr>
            <xdr:cNvPr id="2071" name="Object 23" hidden="1">
              <a:extLst>
                <a:ext uri="{63B3BB69-23CF-44E3-9099-C40C66FF867C}">
                  <a14:compatExt spid="_x0000_s207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228600</xdr:colOff>
          <xdr:row>17</xdr:row>
          <xdr:rowOff>190500</xdr:rowOff>
        </xdr:from>
        <xdr:to>
          <xdr:col>9</xdr:col>
          <xdr:colOff>2324100</xdr:colOff>
          <xdr:row>17</xdr:row>
          <xdr:rowOff>1162050</xdr:rowOff>
        </xdr:to>
        <xdr:sp macro="" textlink="">
          <xdr:nvSpPr>
            <xdr:cNvPr id="2073" name="Object 25" hidden="1">
              <a:extLst>
                <a:ext uri="{63B3BB69-23CF-44E3-9099-C40C66FF867C}">
                  <a14:compatExt spid="_x0000_s207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95250</xdr:colOff>
          <xdr:row>18</xdr:row>
          <xdr:rowOff>219075</xdr:rowOff>
        </xdr:from>
        <xdr:to>
          <xdr:col>9</xdr:col>
          <xdr:colOff>942975</xdr:colOff>
          <xdr:row>18</xdr:row>
          <xdr:rowOff>2076450</xdr:rowOff>
        </xdr:to>
        <xdr:sp macro="" textlink="">
          <xdr:nvSpPr>
            <xdr:cNvPr id="2075" name="Object 27" hidden="1">
              <a:extLst>
                <a:ext uri="{63B3BB69-23CF-44E3-9099-C40C66FF867C}">
                  <a14:compatExt spid="_x0000_s207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19</xdr:row>
          <xdr:rowOff>238125</xdr:rowOff>
        </xdr:from>
        <xdr:to>
          <xdr:col>9</xdr:col>
          <xdr:colOff>1562100</xdr:colOff>
          <xdr:row>19</xdr:row>
          <xdr:rowOff>1152525</xdr:rowOff>
        </xdr:to>
        <xdr:sp macro="" textlink="">
          <xdr:nvSpPr>
            <xdr:cNvPr id="2076" name="Object 28" hidden="1">
              <a:extLst>
                <a:ext uri="{63B3BB69-23CF-44E3-9099-C40C66FF867C}">
                  <a14:compatExt spid="_x0000_s207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600075</xdr:colOff>
      <xdr:row>20</xdr:row>
      <xdr:rowOff>247650</xdr:rowOff>
    </xdr:from>
    <xdr:to>
      <xdr:col>9</xdr:col>
      <xdr:colOff>2676525</xdr:colOff>
      <xdr:row>20</xdr:row>
      <xdr:rowOff>561975</xdr:rowOff>
    </xdr:to>
    <xdr:pic>
      <xdr:nvPicPr>
        <xdr:cNvPr id="33" name="Imagen 32"/>
        <xdr:cNvPicPr>
          <a:picLocks noChangeAspect="1" noChangeArrowheads="1"/>
        </xdr:cNvPicPr>
      </xdr:nvPicPr>
      <xdr:blipFill>
        <a:blip xmlns:r="http://schemas.openxmlformats.org/officeDocument/2006/relationships" r:embed="rId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87500" y="20393025"/>
          <a:ext cx="20764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581025</xdr:colOff>
      <xdr:row>20</xdr:row>
      <xdr:rowOff>762000</xdr:rowOff>
    </xdr:from>
    <xdr:to>
      <xdr:col>9</xdr:col>
      <xdr:colOff>2543175</xdr:colOff>
      <xdr:row>20</xdr:row>
      <xdr:rowOff>1076325</xdr:rowOff>
    </xdr:to>
    <xdr:pic>
      <xdr:nvPicPr>
        <xdr:cNvPr id="34" name="Imagen 33"/>
        <xdr:cNvPicPr>
          <a:picLocks noChangeAspect="1" noChangeArrowheads="1"/>
        </xdr:cNvPicPr>
      </xdr:nvPicPr>
      <xdr:blipFill>
        <a:blip xmlns:r="http://schemas.openxmlformats.org/officeDocument/2006/relationships" r:embed="rId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68450" y="20907375"/>
          <a:ext cx="19621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76201</xdr:colOff>
      <xdr:row>21</xdr:row>
      <xdr:rowOff>228600</xdr:rowOff>
    </xdr:from>
    <xdr:to>
      <xdr:col>9</xdr:col>
      <xdr:colOff>1981201</xdr:colOff>
      <xdr:row>21</xdr:row>
      <xdr:rowOff>1739648</xdr:rowOff>
    </xdr:to>
    <xdr:pic>
      <xdr:nvPicPr>
        <xdr:cNvPr id="15" name="Imagen 14"/>
        <xdr:cNvPicPr>
          <a:picLocks noChangeAspect="1"/>
        </xdr:cNvPicPr>
      </xdr:nvPicPr>
      <xdr:blipFill>
        <a:blip xmlns:r="http://schemas.openxmlformats.org/officeDocument/2006/relationships" r:embed="rId6"/>
        <a:stretch>
          <a:fillRect/>
        </a:stretch>
      </xdr:blipFill>
      <xdr:spPr>
        <a:xfrm>
          <a:off x="13763626" y="21936075"/>
          <a:ext cx="1905000" cy="1511048"/>
        </a:xfrm>
        <a:prstGeom prst="rect">
          <a:avLst/>
        </a:prstGeom>
      </xdr:spPr>
    </xdr:pic>
    <xdr:clientData/>
  </xdr:twoCellAnchor>
  <xdr:twoCellAnchor>
    <xdr:from>
      <xdr:col>9</xdr:col>
      <xdr:colOff>276225</xdr:colOff>
      <xdr:row>22</xdr:row>
      <xdr:rowOff>342900</xdr:rowOff>
    </xdr:from>
    <xdr:to>
      <xdr:col>9</xdr:col>
      <xdr:colOff>2047875</xdr:colOff>
      <xdr:row>22</xdr:row>
      <xdr:rowOff>657225</xdr:rowOff>
    </xdr:to>
    <xdr:pic>
      <xdr:nvPicPr>
        <xdr:cNvPr id="38" name="Imagen 37"/>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963650" y="23841075"/>
          <a:ext cx="17716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23</xdr:row>
      <xdr:rowOff>485776</xdr:rowOff>
    </xdr:from>
    <xdr:to>
      <xdr:col>9</xdr:col>
      <xdr:colOff>4781550</xdr:colOff>
      <xdr:row>23</xdr:row>
      <xdr:rowOff>1438276</xdr:rowOff>
    </xdr:to>
    <xdr:pic>
      <xdr:nvPicPr>
        <xdr:cNvPr id="59" name="Imagen 58"/>
        <xdr:cNvPicPr/>
      </xdr:nvPicPr>
      <xdr:blipFill rotWithShape="1">
        <a:blip xmlns:r="http://schemas.openxmlformats.org/officeDocument/2006/relationships" r:embed="rId8"/>
        <a:srcRect l="51426" t="44677" r="20400" b="42343"/>
        <a:stretch/>
      </xdr:blipFill>
      <xdr:spPr bwMode="auto">
        <a:xfrm>
          <a:off x="13792200" y="25546051"/>
          <a:ext cx="4676775" cy="9525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485775</xdr:colOff>
      <xdr:row>24</xdr:row>
      <xdr:rowOff>238125</xdr:rowOff>
    </xdr:from>
    <xdr:to>
      <xdr:col>9</xdr:col>
      <xdr:colOff>2095500</xdr:colOff>
      <xdr:row>24</xdr:row>
      <xdr:rowOff>1569477</xdr:rowOff>
    </xdr:to>
    <xdr:pic>
      <xdr:nvPicPr>
        <xdr:cNvPr id="18" name="Imagen 17"/>
        <xdr:cNvPicPr>
          <a:picLocks noChangeAspect="1"/>
        </xdr:cNvPicPr>
      </xdr:nvPicPr>
      <xdr:blipFill rotWithShape="1">
        <a:blip xmlns:r="http://schemas.openxmlformats.org/officeDocument/2006/relationships" r:embed="rId9"/>
        <a:srcRect l="19060" r="4121" b="14070"/>
        <a:stretch/>
      </xdr:blipFill>
      <xdr:spPr>
        <a:xfrm>
          <a:off x="14173200" y="27031950"/>
          <a:ext cx="1609725" cy="1331352"/>
        </a:xfrm>
        <a:prstGeom prst="rect">
          <a:avLst/>
        </a:prstGeom>
      </xdr:spPr>
    </xdr:pic>
    <xdr:clientData/>
  </xdr:twoCellAnchor>
  <xdr:twoCellAnchor editAs="oneCell">
    <xdr:from>
      <xdr:col>9</xdr:col>
      <xdr:colOff>202892</xdr:colOff>
      <xdr:row>25</xdr:row>
      <xdr:rowOff>304800</xdr:rowOff>
    </xdr:from>
    <xdr:to>
      <xdr:col>9</xdr:col>
      <xdr:colOff>2314184</xdr:colOff>
      <xdr:row>25</xdr:row>
      <xdr:rowOff>1821447</xdr:rowOff>
    </xdr:to>
    <xdr:pic>
      <xdr:nvPicPr>
        <xdr:cNvPr id="20" name="Imagen 19"/>
        <xdr:cNvPicPr>
          <a:picLocks noChangeAspect="1"/>
        </xdr:cNvPicPr>
      </xdr:nvPicPr>
      <xdr:blipFill>
        <a:blip xmlns:r="http://schemas.openxmlformats.org/officeDocument/2006/relationships" r:embed="rId10"/>
        <a:stretch>
          <a:fillRect/>
        </a:stretch>
      </xdr:blipFill>
      <xdr:spPr>
        <a:xfrm>
          <a:off x="13890317" y="28736925"/>
          <a:ext cx="2111292" cy="1516647"/>
        </a:xfrm>
        <a:prstGeom prst="rect">
          <a:avLst/>
        </a:prstGeom>
      </xdr:spPr>
    </xdr:pic>
    <xdr:clientData/>
  </xdr:twoCellAnchor>
  <xdr:twoCellAnchor editAs="oneCell">
    <xdr:from>
      <xdr:col>9</xdr:col>
      <xdr:colOff>361950</xdr:colOff>
      <xdr:row>26</xdr:row>
      <xdr:rowOff>409575</xdr:rowOff>
    </xdr:from>
    <xdr:to>
      <xdr:col>9</xdr:col>
      <xdr:colOff>3543300</xdr:colOff>
      <xdr:row>26</xdr:row>
      <xdr:rowOff>952501</xdr:rowOff>
    </xdr:to>
    <xdr:pic>
      <xdr:nvPicPr>
        <xdr:cNvPr id="22" name="Imagen 21"/>
        <xdr:cNvPicPr>
          <a:picLocks noChangeAspect="1"/>
        </xdr:cNvPicPr>
      </xdr:nvPicPr>
      <xdr:blipFill rotWithShape="1">
        <a:blip xmlns:r="http://schemas.openxmlformats.org/officeDocument/2006/relationships" r:embed="rId11"/>
        <a:srcRect l="6206" t="15550" r="3668" b="42244"/>
        <a:stretch/>
      </xdr:blipFill>
      <xdr:spPr>
        <a:xfrm>
          <a:off x="14049375" y="30689550"/>
          <a:ext cx="3181350" cy="542926"/>
        </a:xfrm>
        <a:prstGeom prst="rect">
          <a:avLst/>
        </a:prstGeom>
      </xdr:spPr>
    </xdr:pic>
    <xdr:clientData/>
  </xdr:twoCellAnchor>
  <xdr:twoCellAnchor editAs="oneCell">
    <xdr:from>
      <xdr:col>9</xdr:col>
      <xdr:colOff>57150</xdr:colOff>
      <xdr:row>27</xdr:row>
      <xdr:rowOff>542925</xdr:rowOff>
    </xdr:from>
    <xdr:to>
      <xdr:col>9</xdr:col>
      <xdr:colOff>2171700</xdr:colOff>
      <xdr:row>27</xdr:row>
      <xdr:rowOff>1285875</xdr:rowOff>
    </xdr:to>
    <xdr:pic>
      <xdr:nvPicPr>
        <xdr:cNvPr id="65" name="Imagen 64"/>
        <xdr:cNvPicPr/>
      </xdr:nvPicPr>
      <xdr:blipFill rotWithShape="1">
        <a:blip xmlns:r="http://schemas.openxmlformats.org/officeDocument/2006/relationships" r:embed="rId12"/>
        <a:srcRect l="43449" t="43168" r="18873" b="33286"/>
        <a:stretch/>
      </xdr:blipFill>
      <xdr:spPr bwMode="auto">
        <a:xfrm>
          <a:off x="13744575" y="31984950"/>
          <a:ext cx="2114550" cy="74295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85725</xdr:colOff>
          <xdr:row>27</xdr:row>
          <xdr:rowOff>1638300</xdr:rowOff>
        </xdr:from>
        <xdr:to>
          <xdr:col>10</xdr:col>
          <xdr:colOff>1990725</xdr:colOff>
          <xdr:row>27</xdr:row>
          <xdr:rowOff>2409825</xdr:rowOff>
        </xdr:to>
        <xdr:sp macro="" textlink="">
          <xdr:nvSpPr>
            <xdr:cNvPr id="2100" name="Object 52" hidden="1">
              <a:extLst>
                <a:ext uri="{63B3BB69-23CF-44E3-9099-C40C66FF867C}">
                  <a14:compatExt spid="_x0000_s210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209551</xdr:colOff>
      <xdr:row>28</xdr:row>
      <xdr:rowOff>371475</xdr:rowOff>
    </xdr:from>
    <xdr:to>
      <xdr:col>9</xdr:col>
      <xdr:colOff>3657601</xdr:colOff>
      <xdr:row>28</xdr:row>
      <xdr:rowOff>828675</xdr:rowOff>
    </xdr:to>
    <xdr:pic>
      <xdr:nvPicPr>
        <xdr:cNvPr id="24" name="Imagen 23"/>
        <xdr:cNvPicPr>
          <a:picLocks noChangeAspect="1"/>
        </xdr:cNvPicPr>
      </xdr:nvPicPr>
      <xdr:blipFill rotWithShape="1">
        <a:blip xmlns:r="http://schemas.openxmlformats.org/officeDocument/2006/relationships" r:embed="rId13"/>
        <a:srcRect r="3977" b="73501"/>
        <a:stretch/>
      </xdr:blipFill>
      <xdr:spPr>
        <a:xfrm>
          <a:off x="13896976" y="33594675"/>
          <a:ext cx="3448050" cy="457200"/>
        </a:xfrm>
        <a:prstGeom prst="rect">
          <a:avLst/>
        </a:prstGeom>
      </xdr:spPr>
    </xdr:pic>
    <xdr:clientData/>
  </xdr:twoCellAnchor>
  <xdr:twoCellAnchor editAs="oneCell">
    <xdr:from>
      <xdr:col>9</xdr:col>
      <xdr:colOff>142875</xdr:colOff>
      <xdr:row>29</xdr:row>
      <xdr:rowOff>304800</xdr:rowOff>
    </xdr:from>
    <xdr:to>
      <xdr:col>9</xdr:col>
      <xdr:colOff>3886143</xdr:colOff>
      <xdr:row>29</xdr:row>
      <xdr:rowOff>902260</xdr:rowOff>
    </xdr:to>
    <xdr:pic>
      <xdr:nvPicPr>
        <xdr:cNvPr id="25" name="Imagen 24"/>
        <xdr:cNvPicPr>
          <a:picLocks noChangeAspect="1"/>
        </xdr:cNvPicPr>
      </xdr:nvPicPr>
      <xdr:blipFill>
        <a:blip xmlns:r="http://schemas.openxmlformats.org/officeDocument/2006/relationships" r:embed="rId14"/>
        <a:stretch>
          <a:fillRect/>
        </a:stretch>
      </xdr:blipFill>
      <xdr:spPr>
        <a:xfrm>
          <a:off x="13830300" y="34556700"/>
          <a:ext cx="3743268" cy="597460"/>
        </a:xfrm>
        <a:prstGeom prst="rect">
          <a:avLst/>
        </a:prstGeom>
      </xdr:spPr>
    </xdr:pic>
    <xdr:clientData/>
  </xdr:twoCellAnchor>
  <xdr:twoCellAnchor editAs="oneCell">
    <xdr:from>
      <xdr:col>9</xdr:col>
      <xdr:colOff>130451</xdr:colOff>
      <xdr:row>30</xdr:row>
      <xdr:rowOff>238125</xdr:rowOff>
    </xdr:from>
    <xdr:to>
      <xdr:col>9</xdr:col>
      <xdr:colOff>1315756</xdr:colOff>
      <xdr:row>30</xdr:row>
      <xdr:rowOff>2096898</xdr:rowOff>
    </xdr:to>
    <xdr:pic>
      <xdr:nvPicPr>
        <xdr:cNvPr id="26" name="Imagen 25"/>
        <xdr:cNvPicPr>
          <a:picLocks noChangeAspect="1"/>
        </xdr:cNvPicPr>
      </xdr:nvPicPr>
      <xdr:blipFill>
        <a:blip xmlns:r="http://schemas.openxmlformats.org/officeDocument/2006/relationships" r:embed="rId15"/>
        <a:stretch>
          <a:fillRect/>
        </a:stretch>
      </xdr:blipFill>
      <xdr:spPr>
        <a:xfrm>
          <a:off x="13817876" y="35690175"/>
          <a:ext cx="1185305" cy="1858773"/>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257175</xdr:colOff>
          <xdr:row>31</xdr:row>
          <xdr:rowOff>266700</xdr:rowOff>
        </xdr:from>
        <xdr:to>
          <xdr:col>9</xdr:col>
          <xdr:colOff>2552700</xdr:colOff>
          <xdr:row>31</xdr:row>
          <xdr:rowOff>2162175</xdr:rowOff>
        </xdr:to>
        <xdr:sp macro="" textlink="">
          <xdr:nvSpPr>
            <xdr:cNvPr id="2101" name="Object 53" hidden="1">
              <a:extLst>
                <a:ext uri="{63B3BB69-23CF-44E3-9099-C40C66FF867C}">
                  <a14:compatExt spid="_x0000_s210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314325</xdr:colOff>
          <xdr:row>32</xdr:row>
          <xdr:rowOff>200025</xdr:rowOff>
        </xdr:from>
        <xdr:to>
          <xdr:col>9</xdr:col>
          <xdr:colOff>2495550</xdr:colOff>
          <xdr:row>32</xdr:row>
          <xdr:rowOff>1762125</xdr:rowOff>
        </xdr:to>
        <xdr:sp macro="" textlink="">
          <xdr:nvSpPr>
            <xdr:cNvPr id="2103" name="Object 55" hidden="1">
              <a:extLst>
                <a:ext uri="{63B3BB69-23CF-44E3-9099-C40C66FF867C}">
                  <a14:compatExt spid="_x0000_s210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180975</xdr:colOff>
          <xdr:row>33</xdr:row>
          <xdr:rowOff>314325</xdr:rowOff>
        </xdr:from>
        <xdr:to>
          <xdr:col>9</xdr:col>
          <xdr:colOff>3095625</xdr:colOff>
          <xdr:row>33</xdr:row>
          <xdr:rowOff>2352675</xdr:rowOff>
        </xdr:to>
        <xdr:sp macro="" textlink="">
          <xdr:nvSpPr>
            <xdr:cNvPr id="2106" name="Object 58" hidden="1">
              <a:extLst>
                <a:ext uri="{63B3BB69-23CF-44E3-9099-C40C66FF867C}">
                  <a14:compatExt spid="_x0000_s210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190500</xdr:colOff>
      <xdr:row>34</xdr:row>
      <xdr:rowOff>276226</xdr:rowOff>
    </xdr:from>
    <xdr:to>
      <xdr:col>9</xdr:col>
      <xdr:colOff>1685925</xdr:colOff>
      <xdr:row>34</xdr:row>
      <xdr:rowOff>1000126</xdr:rowOff>
    </xdr:to>
    <xdr:pic>
      <xdr:nvPicPr>
        <xdr:cNvPr id="27" name="Imagen 26"/>
        <xdr:cNvPicPr>
          <a:picLocks noChangeAspect="1"/>
        </xdr:cNvPicPr>
      </xdr:nvPicPr>
      <xdr:blipFill rotWithShape="1">
        <a:blip xmlns:r="http://schemas.openxmlformats.org/officeDocument/2006/relationships" r:embed="rId16"/>
        <a:srcRect l="5189" t="14449" r="49555" b="16914"/>
        <a:stretch/>
      </xdr:blipFill>
      <xdr:spPr>
        <a:xfrm>
          <a:off x="13877925" y="44462701"/>
          <a:ext cx="1495425" cy="723900"/>
        </a:xfrm>
        <a:prstGeom prst="rect">
          <a:avLst/>
        </a:prstGeom>
      </xdr:spPr>
    </xdr:pic>
    <xdr:clientData/>
  </xdr:twoCellAnchor>
  <xdr:twoCellAnchor editAs="oneCell">
    <xdr:from>
      <xdr:col>9</xdr:col>
      <xdr:colOff>133350</xdr:colOff>
      <xdr:row>35</xdr:row>
      <xdr:rowOff>384810</xdr:rowOff>
    </xdr:from>
    <xdr:to>
      <xdr:col>9</xdr:col>
      <xdr:colOff>1914525</xdr:colOff>
      <xdr:row>35</xdr:row>
      <xdr:rowOff>1000125</xdr:rowOff>
    </xdr:to>
    <xdr:pic>
      <xdr:nvPicPr>
        <xdr:cNvPr id="29" name="Imagen 28"/>
        <xdr:cNvPicPr>
          <a:picLocks noChangeAspect="1"/>
        </xdr:cNvPicPr>
      </xdr:nvPicPr>
      <xdr:blipFill rotWithShape="1">
        <a:blip xmlns:r="http://schemas.openxmlformats.org/officeDocument/2006/relationships" r:embed="rId17"/>
        <a:srcRect l="5619" t="15505" r="48016" b="16515"/>
        <a:stretch/>
      </xdr:blipFill>
      <xdr:spPr>
        <a:xfrm>
          <a:off x="13820775" y="45619035"/>
          <a:ext cx="1781175" cy="615315"/>
        </a:xfrm>
        <a:prstGeom prst="rect">
          <a:avLst/>
        </a:prstGeom>
      </xdr:spPr>
    </xdr:pic>
    <xdr:clientData/>
  </xdr:twoCellAnchor>
  <xdr:twoCellAnchor editAs="oneCell">
    <xdr:from>
      <xdr:col>9</xdr:col>
      <xdr:colOff>276224</xdr:colOff>
      <xdr:row>36</xdr:row>
      <xdr:rowOff>304800</xdr:rowOff>
    </xdr:from>
    <xdr:to>
      <xdr:col>9</xdr:col>
      <xdr:colOff>1952625</xdr:colOff>
      <xdr:row>36</xdr:row>
      <xdr:rowOff>1457325</xdr:rowOff>
    </xdr:to>
    <xdr:pic>
      <xdr:nvPicPr>
        <xdr:cNvPr id="30" name="Imagen 29"/>
        <xdr:cNvPicPr>
          <a:picLocks noChangeAspect="1"/>
        </xdr:cNvPicPr>
      </xdr:nvPicPr>
      <xdr:blipFill rotWithShape="1">
        <a:blip xmlns:r="http://schemas.openxmlformats.org/officeDocument/2006/relationships" r:embed="rId18"/>
        <a:srcRect l="6041" t="11160" r="45633" b="13822"/>
        <a:stretch/>
      </xdr:blipFill>
      <xdr:spPr>
        <a:xfrm>
          <a:off x="13963649" y="46729650"/>
          <a:ext cx="1676401" cy="1152525"/>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38100</xdr:colOff>
          <xdr:row>37</xdr:row>
          <xdr:rowOff>390525</xdr:rowOff>
        </xdr:from>
        <xdr:to>
          <xdr:col>9</xdr:col>
          <xdr:colOff>4781550</xdr:colOff>
          <xdr:row>37</xdr:row>
          <xdr:rowOff>1381125</xdr:rowOff>
        </xdr:to>
        <xdr:sp macro="" textlink="">
          <xdr:nvSpPr>
            <xdr:cNvPr id="2107" name="Object 59" hidden="1">
              <a:extLst>
                <a:ext uri="{63B3BB69-23CF-44E3-9099-C40C66FF867C}">
                  <a14:compatExt spid="_x0000_s2107"/>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114300</xdr:colOff>
          <xdr:row>38</xdr:row>
          <xdr:rowOff>247650</xdr:rowOff>
        </xdr:from>
        <xdr:to>
          <xdr:col>9</xdr:col>
          <xdr:colOff>4248150</xdr:colOff>
          <xdr:row>38</xdr:row>
          <xdr:rowOff>1514475</xdr:rowOff>
        </xdr:to>
        <xdr:sp macro="" textlink="">
          <xdr:nvSpPr>
            <xdr:cNvPr id="2108" name="Object 60" hidden="1">
              <a:extLst>
                <a:ext uri="{63B3BB69-23CF-44E3-9099-C40C66FF867C}">
                  <a14:compatExt spid="_x0000_s2108"/>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390525</xdr:colOff>
          <xdr:row>39</xdr:row>
          <xdr:rowOff>266700</xdr:rowOff>
        </xdr:from>
        <xdr:to>
          <xdr:col>9</xdr:col>
          <xdr:colOff>3209925</xdr:colOff>
          <xdr:row>39</xdr:row>
          <xdr:rowOff>2333625</xdr:rowOff>
        </xdr:to>
        <xdr:sp macro="" textlink="">
          <xdr:nvSpPr>
            <xdr:cNvPr id="2110" name="Object 62" hidden="1">
              <a:extLst>
                <a:ext uri="{63B3BB69-23CF-44E3-9099-C40C66FF867C}">
                  <a14:compatExt spid="_x0000_s211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66675</xdr:colOff>
      <xdr:row>40</xdr:row>
      <xdr:rowOff>190499</xdr:rowOff>
    </xdr:from>
    <xdr:to>
      <xdr:col>9</xdr:col>
      <xdr:colOff>4314825</xdr:colOff>
      <xdr:row>40</xdr:row>
      <xdr:rowOff>2352674</xdr:rowOff>
    </xdr:to>
    <xdr:pic>
      <xdr:nvPicPr>
        <xdr:cNvPr id="159" name="Imagen 158"/>
        <xdr:cNvPicPr/>
      </xdr:nvPicPr>
      <xdr:blipFill rotWithShape="1">
        <a:blip xmlns:r="http://schemas.openxmlformats.org/officeDocument/2006/relationships" r:embed="rId19"/>
        <a:srcRect l="47522" t="32904" r="11745" b="25438"/>
        <a:stretch/>
      </xdr:blipFill>
      <xdr:spPr bwMode="auto">
        <a:xfrm>
          <a:off x="13754100" y="54054374"/>
          <a:ext cx="4248150" cy="21621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209983</xdr:colOff>
      <xdr:row>41</xdr:row>
      <xdr:rowOff>304800</xdr:rowOff>
    </xdr:from>
    <xdr:to>
      <xdr:col>9</xdr:col>
      <xdr:colOff>4430188</xdr:colOff>
      <xdr:row>41</xdr:row>
      <xdr:rowOff>3452812</xdr:rowOff>
    </xdr:to>
    <xdr:pic>
      <xdr:nvPicPr>
        <xdr:cNvPr id="2049" name="Imagen 2048"/>
        <xdr:cNvPicPr>
          <a:picLocks noChangeAspect="1"/>
        </xdr:cNvPicPr>
      </xdr:nvPicPr>
      <xdr:blipFill>
        <a:blip xmlns:r="http://schemas.openxmlformats.org/officeDocument/2006/relationships" r:embed="rId20"/>
        <a:stretch>
          <a:fillRect/>
        </a:stretch>
      </xdr:blipFill>
      <xdr:spPr>
        <a:xfrm>
          <a:off x="13878358" y="56585644"/>
          <a:ext cx="4220205" cy="3148012"/>
        </a:xfrm>
        <a:prstGeom prst="rect">
          <a:avLst/>
        </a:prstGeom>
      </xdr:spPr>
    </xdr:pic>
    <xdr:clientData/>
  </xdr:twoCellAnchor>
  <xdr:twoCellAnchor editAs="oneCell">
    <xdr:from>
      <xdr:col>9</xdr:col>
      <xdr:colOff>910261</xdr:colOff>
      <xdr:row>42</xdr:row>
      <xdr:rowOff>261937</xdr:rowOff>
    </xdr:from>
    <xdr:to>
      <xdr:col>9</xdr:col>
      <xdr:colOff>2446929</xdr:colOff>
      <xdr:row>42</xdr:row>
      <xdr:rowOff>2724633</xdr:rowOff>
    </xdr:to>
    <xdr:pic>
      <xdr:nvPicPr>
        <xdr:cNvPr id="2051" name="Imagen 2050"/>
        <xdr:cNvPicPr>
          <a:picLocks noChangeAspect="1"/>
        </xdr:cNvPicPr>
      </xdr:nvPicPr>
      <xdr:blipFill>
        <a:blip xmlns:r="http://schemas.openxmlformats.org/officeDocument/2006/relationships" r:embed="rId21"/>
        <a:stretch>
          <a:fillRect/>
        </a:stretch>
      </xdr:blipFill>
      <xdr:spPr>
        <a:xfrm>
          <a:off x="14578636" y="60114656"/>
          <a:ext cx="1536668" cy="246269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18" Type="http://schemas.openxmlformats.org/officeDocument/2006/relationships/oleObject" Target="../embeddings/oleObject8.bin"/><Relationship Id="rId26" Type="http://schemas.openxmlformats.org/officeDocument/2006/relationships/oleObject" Target="../embeddings/oleObject12.bin"/><Relationship Id="rId3" Type="http://schemas.openxmlformats.org/officeDocument/2006/relationships/vmlDrawing" Target="../drawings/vmlDrawing1.vml"/><Relationship Id="rId21" Type="http://schemas.openxmlformats.org/officeDocument/2006/relationships/image" Target="../media/image9.png"/><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5" Type="http://schemas.openxmlformats.org/officeDocument/2006/relationships/image" Target="../media/image11.png"/><Relationship Id="rId33" Type="http://schemas.openxmlformats.org/officeDocument/2006/relationships/image" Target="../media/image15.png"/><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29" Type="http://schemas.openxmlformats.org/officeDocument/2006/relationships/image" Target="../media/image13.png"/><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24" Type="http://schemas.openxmlformats.org/officeDocument/2006/relationships/oleObject" Target="../embeddings/oleObject11.bin"/><Relationship Id="rId32" Type="http://schemas.openxmlformats.org/officeDocument/2006/relationships/oleObject" Target="../embeddings/oleObject15.bin"/><Relationship Id="rId5" Type="http://schemas.openxmlformats.org/officeDocument/2006/relationships/image" Target="../media/image1.png"/><Relationship Id="rId15" Type="http://schemas.openxmlformats.org/officeDocument/2006/relationships/image" Target="../media/image6.png"/><Relationship Id="rId23" Type="http://schemas.openxmlformats.org/officeDocument/2006/relationships/image" Target="../media/image10.png"/><Relationship Id="rId28" Type="http://schemas.openxmlformats.org/officeDocument/2006/relationships/oleObject" Target="../embeddings/oleObject13.bin"/><Relationship Id="rId10" Type="http://schemas.openxmlformats.org/officeDocument/2006/relationships/oleObject" Target="../embeddings/oleObject4.bin"/><Relationship Id="rId19" Type="http://schemas.openxmlformats.org/officeDocument/2006/relationships/image" Target="../media/image8.png"/><Relationship Id="rId31" Type="http://schemas.openxmlformats.org/officeDocument/2006/relationships/image" Target="../media/image14.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png"/><Relationship Id="rId30" Type="http://schemas.openxmlformats.org/officeDocument/2006/relationships/oleObject" Target="../embeddings/oleObject14.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75" zoomScaleNormal="75" zoomScalePageLayoutView="140" workbookViewId="0">
      <pane ySplit="9" topLeftCell="A42" activePane="bottomLeft" state="frozen"/>
      <selection pane="bottomLeft" activeCell="I4" sqref="I4"/>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63.87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107" t="s">
        <v>22</v>
      </c>
      <c r="D2" s="108"/>
      <c r="F2" s="100" t="s">
        <v>0</v>
      </c>
      <c r="G2" s="101"/>
      <c r="H2" s="42"/>
      <c r="I2" s="42"/>
      <c r="J2" s="16"/>
    </row>
    <row r="3" spans="1:16" ht="15.75" x14ac:dyDescent="0.25">
      <c r="A3" s="1"/>
      <c r="B3" s="4" t="s">
        <v>8</v>
      </c>
      <c r="C3" s="109">
        <v>11</v>
      </c>
      <c r="D3" s="110"/>
      <c r="F3" s="102"/>
      <c r="G3" s="103"/>
      <c r="H3" s="42"/>
      <c r="I3" s="42"/>
      <c r="J3" s="16"/>
    </row>
    <row r="4" spans="1:16" ht="16.5" x14ac:dyDescent="0.3">
      <c r="A4" s="1"/>
      <c r="B4" s="4" t="s">
        <v>54</v>
      </c>
      <c r="C4" s="109" t="s">
        <v>145</v>
      </c>
      <c r="D4" s="110"/>
      <c r="E4" s="5"/>
      <c r="F4" s="41" t="s">
        <v>55</v>
      </c>
      <c r="G4" s="40" t="s">
        <v>147</v>
      </c>
      <c r="H4" s="42"/>
      <c r="I4" s="42"/>
      <c r="J4"/>
      <c r="K4" s="16"/>
    </row>
    <row r="5" spans="1:16" ht="18.75" thickBot="1" x14ac:dyDescent="0.3">
      <c r="A5" s="1"/>
      <c r="B5" s="6" t="s">
        <v>1</v>
      </c>
      <c r="C5" s="111" t="s">
        <v>146</v>
      </c>
      <c r="D5" s="112"/>
      <c r="E5" s="5"/>
      <c r="F5" s="39" t="str">
        <f>IF(G4="Recurso","Motor del recurso","")</f>
        <v/>
      </c>
      <c r="G5" s="39"/>
      <c r="H5" s="42"/>
      <c r="I5" s="63"/>
      <c r="J5" s="94"/>
      <c r="K5" s="16"/>
    </row>
    <row r="6" spans="1:16" ht="16.5" thickBot="1" x14ac:dyDescent="0.3">
      <c r="A6" s="1"/>
      <c r="B6" s="1"/>
      <c r="C6" s="1"/>
      <c r="D6" s="1"/>
      <c r="E6" s="7"/>
      <c r="F6" s="1"/>
      <c r="G6" s="1"/>
      <c r="H6" s="42"/>
      <c r="I6" s="42"/>
      <c r="J6"/>
      <c r="K6" s="16"/>
    </row>
    <row r="7" spans="1:16" ht="15" customHeight="1" x14ac:dyDescent="0.25">
      <c r="A7" s="1"/>
      <c r="B7" s="26" t="s">
        <v>40</v>
      </c>
      <c r="C7" s="8" t="s">
        <v>148</v>
      </c>
      <c r="D7" s="25" t="s">
        <v>39</v>
      </c>
      <c r="F7" s="1"/>
      <c r="G7" s="1"/>
      <c r="H7" s="1"/>
      <c r="I7" s="1"/>
      <c r="J7" s="16"/>
      <c r="K7" s="16"/>
    </row>
    <row r="8" spans="1:16" s="9" customFormat="1" ht="16.5" thickBot="1" x14ac:dyDescent="0.3">
      <c r="A8" s="10"/>
      <c r="B8" s="10"/>
      <c r="C8" s="10"/>
      <c r="D8" s="11"/>
      <c r="E8" s="11"/>
      <c r="F8" s="104" t="s">
        <v>62</v>
      </c>
      <c r="G8" s="105"/>
      <c r="H8" s="105"/>
      <c r="I8" s="106"/>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20" t="s">
        <v>6</v>
      </c>
      <c r="K9" s="21" t="s">
        <v>7</v>
      </c>
    </row>
    <row r="10" spans="1:16" s="12" customFormat="1" ht="114.75" customHeight="1" x14ac:dyDescent="0.25">
      <c r="A10" s="75">
        <v>1</v>
      </c>
      <c r="B10" s="98" t="s">
        <v>149</v>
      </c>
      <c r="C10" s="66" t="str">
        <f>IF(OR(B10&lt;&gt;"",J10&lt;&gt;""),IF($G$4="Recurso",CONCATENATE($G$4," ",$G$5),$G$4),"")</f>
        <v>Cuaderno de Estudio</v>
      </c>
      <c r="D10" s="70" t="s">
        <v>150</v>
      </c>
      <c r="E10" s="70" t="s">
        <v>151</v>
      </c>
      <c r="F10" s="70" t="str">
        <f>IF(OR(B10&lt;&gt;"",J10&lt;&gt;""),CONCATENATE($C$7,"_",$A10,IF($G$4="Cuaderno de Estudio","_small",CONCATENATE(IF(I10="","","n"),IF(LEFT($G$5,1)="F",".jpg",".png")))),"")</f>
        <v>CN_11_09_CO_1_small</v>
      </c>
      <c r="G10" s="70" t="str">
        <f>IF(F10&lt;&gt;"",IF($G$4="Recurso",IF(LEFT($G$5,1)="M",VLOOKUP($G$5,'Definición técnica de imagenes'!$A$3:$G$17,5,FALSE),IF($G$5="F1",'Definición técnica de imagenes'!$E$15,'Definición técnica de imagenes'!$F$13)),'Definición técnica de imagenes'!$E$16),"")</f>
        <v>526 x 370 px</v>
      </c>
      <c r="H10" s="70" t="str">
        <f>IF(AND(I10&lt;&gt;"",I10&lt;&gt;0),IF(OR(B10&lt;&gt;"",J10&lt;&gt;""),CONCATENATE($C$7,"_",$A10,IF($G$4="Cuaderno de Estudio","_zoom",CONCATENATE("a",IF(LEFT($G$5,1)="F",".jpg",".png")))),""),"")</f>
        <v>CN_11_09_CO_1_zoom</v>
      </c>
      <c r="I10" s="70" t="str">
        <f>IF(OR(B10&lt;&gt;"",J10&lt;&gt;""),IF($G$4="Recurso",IF(LEFT($G$5,1)="M",IF(VLOOKUP($G$5,'Definición técnica de imagenes'!$A$3:$G$17,6,FALSE)=0,"",VLOOKUP($G$5,'Definición técnica de imagenes'!$A$3:$G$17,6,FALSE)),IF($G$5="F1","","")),'Definición técnica de imagenes'!$F$16),"")</f>
        <v>800 x 600 px</v>
      </c>
      <c r="J10" s="87" t="s">
        <v>207</v>
      </c>
      <c r="K10" s="67"/>
    </row>
    <row r="11" spans="1:16" s="12" customFormat="1" ht="123" x14ac:dyDescent="0.25">
      <c r="A11" s="75">
        <v>2</v>
      </c>
      <c r="B11" s="72" t="s">
        <v>212</v>
      </c>
      <c r="C11" s="66" t="s">
        <v>147</v>
      </c>
      <c r="D11" s="70" t="s">
        <v>152</v>
      </c>
      <c r="E11" s="70" t="s">
        <v>162</v>
      </c>
      <c r="F11" s="70" t="str">
        <f t="shared" ref="F11:F74" si="0">IF(OR(B11&lt;&gt;"",J11&lt;&gt;""),CONCATENATE($C$7,"_",$A11,IF($G$4="Cuaderno de Estudio","_small",CONCATENATE(IF(I11="","","n"),IF(LEFT($G$5,1)="F",".jpg",".png")))),"")</f>
        <v>CN_11_09_CO_2_small</v>
      </c>
      <c r="G11" s="70" t="str">
        <f>IF(F11&lt;&gt;"",IF($G$4="Recurso",IF(LEFT($G$5,1)="M",VLOOKUP($G$5,'Definición técnica de imagenes'!$A$3:$G$17,5,FALSE),IF($G$5="F1",'Definición técnica de imagenes'!$E$15,'Definición técnica de imagenes'!$F$13)),'Definición técnica de imagenes'!$E$16),"")</f>
        <v>526 x 370 px</v>
      </c>
      <c r="H11" s="70" t="str">
        <f t="shared" ref="H11:H74" si="1">IF(AND(I11&lt;&gt;"",I11&lt;&gt;0),IF(OR(B11&lt;&gt;"",J11&lt;&gt;""),CONCATENATE($C$7,"_",$A11,IF($G$4="Cuaderno de Estudio","_zoom",CONCATENATE("a",IF(LEFT($G$5,1)="F",".jpg",".png")))),""),"")</f>
        <v>CN_11_09_CO_2_zoom</v>
      </c>
      <c r="I11" s="70" t="str">
        <f>IF(OR(B11&lt;&gt;"",J11&lt;&gt;""),IF($G$4="Recurso",IF(LEFT($G$5,1)="M",IF(VLOOKUP($G$5,'Definición técnica de imagenes'!$A$3:$G$17,6,FALSE)=0,"",VLOOKUP($G$5,'Definición técnica de imagenes'!$A$3:$G$17,6,FALSE)),IF($G$5="F1","","")),'Definición técnica de imagenes'!$F$16),"")</f>
        <v>800 x 600 px</v>
      </c>
      <c r="J11" s="88" t="s">
        <v>153</v>
      </c>
      <c r="K11" s="68" t="s">
        <v>168</v>
      </c>
    </row>
    <row r="12" spans="1:16" s="12" customFormat="1" ht="116.25" customHeight="1" x14ac:dyDescent="0.25">
      <c r="A12" s="75">
        <v>3</v>
      </c>
      <c r="B12" s="76" t="s">
        <v>212</v>
      </c>
      <c r="C12" s="66" t="s">
        <v>147</v>
      </c>
      <c r="D12" s="70" t="s">
        <v>152</v>
      </c>
      <c r="E12" s="70"/>
      <c r="F12" s="70" t="str">
        <f t="shared" si="0"/>
        <v>CN_11_09_CO_3_small</v>
      </c>
      <c r="G12" s="70" t="str">
        <f>IF(F12&lt;&gt;"",IF($G$4="Recurso",IF(LEFT($G$5,1)="M",VLOOKUP($G$5,'Definición técnica de imagenes'!$A$3:$G$17,5,FALSE),IF($G$5="F1",'Definición técnica de imagenes'!$E$15,'Definición técnica de imagenes'!$F$13)),'Definición técnica de imagenes'!$E$16),"")</f>
        <v>526 x 370 px</v>
      </c>
      <c r="H12" s="70" t="str">
        <f t="shared" si="1"/>
        <v>CN_11_09_CO_3_zoom</v>
      </c>
      <c r="I12" s="70" t="str">
        <f>IF(OR(B12&lt;&gt;"",J12&lt;&gt;""),IF($G$4="Recurso",IF(LEFT($G$5,1)="M",IF(VLOOKUP($G$5,'Definición técnica de imagenes'!$A$3:$G$17,6,FALSE)=0,"",VLOOKUP($G$5,'Definición técnica de imagenes'!$A$3:$G$17,6,FALSE)),IF($G$5="F1","","")),'Definición técnica de imagenes'!$F$16),"")</f>
        <v>800 x 600 px</v>
      </c>
      <c r="J12" s="89" t="s">
        <v>208</v>
      </c>
      <c r="K12" s="68" t="s">
        <v>209</v>
      </c>
    </row>
    <row r="13" spans="1:16" s="12" customFormat="1" ht="148.5" x14ac:dyDescent="0.25">
      <c r="A13" s="75">
        <v>4</v>
      </c>
      <c r="B13" s="72" t="s">
        <v>212</v>
      </c>
      <c r="C13" s="66" t="s">
        <v>147</v>
      </c>
      <c r="D13" s="70" t="s">
        <v>152</v>
      </c>
      <c r="E13" s="70"/>
      <c r="F13" s="70" t="str">
        <f t="shared" si="0"/>
        <v>CN_11_09_CO_4_small</v>
      </c>
      <c r="G13" s="70" t="str">
        <f>IF(F13&lt;&gt;"",IF($G$4="Recurso",IF(LEFT($G$5,1)="M",VLOOKUP($G$5,'Definición técnica de imagenes'!$A$3:$G$17,5,FALSE),IF($G$5="F1",'Definición técnica de imagenes'!$E$15,'Definición técnica de imagenes'!$F$13)),'Definición técnica de imagenes'!$E$16),"")</f>
        <v>526 x 370 px</v>
      </c>
      <c r="H13" s="70" t="str">
        <f t="shared" si="1"/>
        <v>CN_11_09_CO_4_zoom</v>
      </c>
      <c r="I13" s="70" t="str">
        <f>IF(OR(B13&lt;&gt;"",J13&lt;&gt;""),IF($G$4="Recurso",IF(LEFT($G$5,1)="M",IF(VLOOKUP($G$5,'Definición técnica de imagenes'!$A$3:$G$17,6,FALSE)=0,"",VLOOKUP($G$5,'Definición técnica de imagenes'!$A$3:$G$17,6,FALSE)),IF($G$5="F1","","")),'Definición técnica de imagenes'!$F$16),"")</f>
        <v>800 x 600 px</v>
      </c>
      <c r="J13" s="90" t="s">
        <v>154</v>
      </c>
      <c r="K13" s="68" t="s">
        <v>156</v>
      </c>
    </row>
    <row r="14" spans="1:16" s="12" customFormat="1" ht="148.5" x14ac:dyDescent="0.25">
      <c r="A14" s="75">
        <v>5</v>
      </c>
      <c r="B14" s="72" t="s">
        <v>212</v>
      </c>
      <c r="C14" s="66" t="s">
        <v>147</v>
      </c>
      <c r="D14" s="70" t="s">
        <v>152</v>
      </c>
      <c r="E14" s="70" t="s">
        <v>151</v>
      </c>
      <c r="F14" s="70" t="str">
        <f t="shared" si="0"/>
        <v>CN_11_09_CO_5_small</v>
      </c>
      <c r="G14" s="70" t="str">
        <f>IF(F14&lt;&gt;"",IF($G$4="Recurso",IF(LEFT($G$5,1)="M",VLOOKUP($G$5,'Definición técnica de imagenes'!$A$3:$G$17,5,FALSE),IF($G$5="F1",'Definición técnica de imagenes'!$E$15,'Definición técnica de imagenes'!$F$13)),'Definición técnica de imagenes'!$E$16),"")</f>
        <v>526 x 370 px</v>
      </c>
      <c r="H14" s="70" t="str">
        <f t="shared" si="1"/>
        <v>CN_11_09_CO_5_zoom</v>
      </c>
      <c r="I14" s="70" t="str">
        <f>IF(OR(B14&lt;&gt;"",J14&lt;&gt;""),IF($G$4="Recurso",IF(LEFT($G$5,1)="M",IF(VLOOKUP($G$5,'Definición técnica de imagenes'!$A$3:$G$17,6,FALSE)=0,"",VLOOKUP($G$5,'Definición técnica de imagenes'!$A$3:$G$17,6,FALSE)),IF($G$5="F1","","")),'Definición técnica de imagenes'!$F$16),"")</f>
        <v>800 x 600 px</v>
      </c>
      <c r="J14" s="90" t="s">
        <v>155</v>
      </c>
      <c r="K14" s="68" t="s">
        <v>157</v>
      </c>
    </row>
    <row r="15" spans="1:16" s="12" customFormat="1" ht="148.5" x14ac:dyDescent="0.25">
      <c r="A15" s="75">
        <v>6</v>
      </c>
      <c r="B15" s="72" t="s">
        <v>212</v>
      </c>
      <c r="C15" s="66" t="s">
        <v>147</v>
      </c>
      <c r="D15" s="70" t="s">
        <v>152</v>
      </c>
      <c r="E15" s="70" t="s">
        <v>151</v>
      </c>
      <c r="F15" s="70" t="str">
        <f t="shared" si="0"/>
        <v>CN_11_09_CO_6_small</v>
      </c>
      <c r="G15" s="70" t="str">
        <f>IF(F15&lt;&gt;"",IF($G$4="Recurso",IF(LEFT($G$5,1)="M",VLOOKUP($G$5,'Definición técnica de imagenes'!$A$3:$G$17,5,FALSE),IF($G$5="F1",'Definición técnica de imagenes'!$E$15,'Definición técnica de imagenes'!$F$13)),'Definición técnica de imagenes'!$E$16),"")</f>
        <v>526 x 370 px</v>
      </c>
      <c r="H15" s="70" t="str">
        <f t="shared" si="1"/>
        <v>CN_11_09_CO_6_zoom</v>
      </c>
      <c r="I15" s="70" t="str">
        <f>IF(OR(B15&lt;&gt;"",J15&lt;&gt;""),IF($G$4="Recurso",IF(LEFT($G$5,1)="M",IF(VLOOKUP($G$5,'Definición técnica de imagenes'!$A$3:$G$17,6,FALSE)=0,"",VLOOKUP($G$5,'Definición técnica de imagenes'!$A$3:$G$17,6,FALSE)),IF($G$5="F1","","")),'Definición técnica de imagenes'!$F$16),"")</f>
        <v>800 x 600 px</v>
      </c>
      <c r="J15" s="91" t="s">
        <v>158</v>
      </c>
      <c r="K15" s="68" t="s">
        <v>210</v>
      </c>
    </row>
    <row r="16" spans="1:16" s="12" customFormat="1" ht="135" x14ac:dyDescent="0.25">
      <c r="A16" s="75">
        <v>7</v>
      </c>
      <c r="B16" s="72" t="s">
        <v>212</v>
      </c>
      <c r="C16" s="66" t="s">
        <v>147</v>
      </c>
      <c r="D16" s="70" t="s">
        <v>152</v>
      </c>
      <c r="E16" s="70"/>
      <c r="F16" s="70" t="str">
        <f t="shared" si="0"/>
        <v>CN_11_09_CO_7_small</v>
      </c>
      <c r="G16" s="70" t="str">
        <f>IF(F16&lt;&gt;"",IF($G$4="Recurso",IF(LEFT($G$5,1)="M",VLOOKUP($G$5,'Definición técnica de imagenes'!$A$3:$G$17,5,FALSE),IF($G$5="F1",'Definición técnica de imagenes'!$E$15,'Definición técnica de imagenes'!$F$13)),'Definición técnica de imagenes'!$E$16),"")</f>
        <v>526 x 370 px</v>
      </c>
      <c r="H16" s="70" t="str">
        <f t="shared" si="1"/>
        <v>CN_11_09_CO_7_zoom</v>
      </c>
      <c r="I16" s="70" t="str">
        <f>IF(OR(B16&lt;&gt;"",J16&lt;&gt;""),IF($G$4="Recurso",IF(LEFT($G$5,1)="M",IF(VLOOKUP($G$5,'Definición técnica de imagenes'!$A$3:$G$17,6,FALSE)=0,"",VLOOKUP($G$5,'Definición técnica de imagenes'!$A$3:$G$17,6,FALSE)),IF($G$5="F1","","")),'Definición técnica de imagenes'!$F$16),"")</f>
        <v>800 x 600 px</v>
      </c>
      <c r="J16" s="92" t="s">
        <v>159</v>
      </c>
      <c r="K16" s="69" t="s">
        <v>160</v>
      </c>
    </row>
    <row r="17" spans="1:11" s="12" customFormat="1" ht="116.25" customHeight="1" x14ac:dyDescent="0.25">
      <c r="A17" s="75">
        <v>8</v>
      </c>
      <c r="B17" s="77" t="s">
        <v>161</v>
      </c>
      <c r="C17" s="66" t="str">
        <f t="shared" ref="C17:C22" si="2">IF(OR(B17&lt;&gt;"",J17&lt;&gt;""),IF($G$4="Recurso",CONCATENATE($G$4," ",$G$5),$G$4),"")</f>
        <v>Cuaderno de Estudio</v>
      </c>
      <c r="D17" s="70" t="s">
        <v>150</v>
      </c>
      <c r="E17" s="70" t="s">
        <v>151</v>
      </c>
      <c r="F17" s="70" t="str">
        <f t="shared" si="0"/>
        <v>CN_11_09_CO_8_small</v>
      </c>
      <c r="G17" s="70" t="str">
        <f>IF(F17&lt;&gt;"",IF($G$4="Recurso",IF(LEFT($G$5,1)="M",VLOOKUP($G$5,'Definición técnica de imagenes'!$A$3:$G$17,5,FALSE),IF($G$5="F1",'Definición técnica de imagenes'!$E$15,'Definición técnica de imagenes'!$F$13)),'Definición técnica de imagenes'!$E$16),"")</f>
        <v>526 x 370 px</v>
      </c>
      <c r="H17" s="70" t="str">
        <f t="shared" si="1"/>
        <v>CN_11_09_CO_8_zoom</v>
      </c>
      <c r="I17" s="70" t="str">
        <f>IF(OR(B17&lt;&gt;"",J17&lt;&gt;""),IF($G$4="Recurso",IF(LEFT($G$5,1)="M",IF(VLOOKUP($G$5,'Definición técnica de imagenes'!$A$3:$G$17,6,FALSE)=0,"",VLOOKUP($G$5,'Definición técnica de imagenes'!$A$3:$G$17,6,FALSE)),IF($G$5="F1","","")),'Definición técnica de imagenes'!$F$16),"")</f>
        <v>800 x 600 px</v>
      </c>
      <c r="J17" s="92" t="s">
        <v>216</v>
      </c>
      <c r="K17" s="69"/>
    </row>
    <row r="18" spans="1:11" s="12" customFormat="1" ht="105.75" customHeight="1" x14ac:dyDescent="0.25">
      <c r="A18" s="75">
        <v>9</v>
      </c>
      <c r="B18" s="78" t="s">
        <v>163</v>
      </c>
      <c r="C18" s="66" t="str">
        <f t="shared" si="2"/>
        <v>Cuaderno de Estudio</v>
      </c>
      <c r="D18" s="70" t="s">
        <v>150</v>
      </c>
      <c r="E18" s="70" t="s">
        <v>162</v>
      </c>
      <c r="F18" s="70" t="str">
        <f t="shared" si="0"/>
        <v>CN_11_09_CO_9_small</v>
      </c>
      <c r="G18" s="70" t="str">
        <f>IF(F18&lt;&gt;"",IF($G$4="Recurso",IF(LEFT($G$5,1)="M",VLOOKUP($G$5,'Definición técnica de imagenes'!$A$3:$G$17,5,FALSE),IF($G$5="F1",'Definición técnica de imagenes'!$E$15,'Definición técnica de imagenes'!$F$13)),'Definición técnica de imagenes'!$E$16),"")</f>
        <v>526 x 370 px</v>
      </c>
      <c r="H18" s="70" t="str">
        <f t="shared" si="1"/>
        <v>CN_11_09_CO_9_zoom</v>
      </c>
      <c r="I18" s="70" t="str">
        <f>IF(OR(B18&lt;&gt;"",J18&lt;&gt;""),IF($G$4="Recurso",IF(LEFT($G$5,1)="M",IF(VLOOKUP($G$5,'Definición técnica de imagenes'!$A$3:$G$17,6,FALSE)=0,"",VLOOKUP($G$5,'Definición técnica de imagenes'!$A$3:$G$17,6,FALSE)),IF($G$5="F1","","")),'Definición técnica de imagenes'!$F$16),"")</f>
        <v>800 x 600 px</v>
      </c>
      <c r="J18" s="92" t="s">
        <v>164</v>
      </c>
      <c r="K18" s="69"/>
    </row>
    <row r="19" spans="1:11" s="12" customFormat="1" ht="165" customHeight="1" x14ac:dyDescent="0.3">
      <c r="A19" s="75">
        <v>10</v>
      </c>
      <c r="B19" s="77" t="s">
        <v>163</v>
      </c>
      <c r="C19" s="66" t="str">
        <f t="shared" si="2"/>
        <v>Cuaderno de Estudio</v>
      </c>
      <c r="D19" s="70" t="s">
        <v>150</v>
      </c>
      <c r="E19" s="70" t="s">
        <v>151</v>
      </c>
      <c r="F19" s="70" t="str">
        <f t="shared" si="0"/>
        <v>CN_11_09_CO_10_small</v>
      </c>
      <c r="G19" s="70" t="str">
        <f>IF(F19&lt;&gt;"",IF($G$4="Recurso",IF(LEFT($G$5,1)="M",VLOOKUP($G$5,'Definición técnica de imagenes'!$A$3:$G$17,5,FALSE),IF($G$5="F1",'Definición técnica de imagenes'!$E$15,'Definición técnica de imagenes'!$F$13)),'Definición técnica de imagenes'!$E$16),"")</f>
        <v>526 x 370 px</v>
      </c>
      <c r="H19" s="70" t="str">
        <f t="shared" si="1"/>
        <v>CN_11_09_CO_10_zoom</v>
      </c>
      <c r="I19" s="70" t="str">
        <f>IF(OR(B19&lt;&gt;"",J19&lt;&gt;""),IF($G$4="Recurso",IF(LEFT($G$5,1)="M",IF(VLOOKUP($G$5,'Definición técnica de imagenes'!$A$3:$G$17,6,FALSE)=0,"",VLOOKUP($G$5,'Definición técnica de imagenes'!$A$3:$G$17,6,FALSE)),IF($G$5="F1","","")),'Definición técnica de imagenes'!$F$16),"")</f>
        <v>800 x 600 px</v>
      </c>
      <c r="J19" s="92" t="s">
        <v>217</v>
      </c>
      <c r="K19" s="79"/>
    </row>
    <row r="20" spans="1:11" s="12" customFormat="1" ht="109.5" customHeight="1" x14ac:dyDescent="0.25">
      <c r="A20" s="75">
        <v>11</v>
      </c>
      <c r="B20" s="78" t="s">
        <v>163</v>
      </c>
      <c r="C20" s="66" t="str">
        <f t="shared" si="2"/>
        <v>Cuaderno de Estudio</v>
      </c>
      <c r="D20" s="70" t="s">
        <v>150</v>
      </c>
      <c r="E20" s="70" t="s">
        <v>151</v>
      </c>
      <c r="F20" s="70" t="str">
        <f t="shared" si="0"/>
        <v>CN_11_09_CO_11_small</v>
      </c>
      <c r="G20" s="70" t="str">
        <f>IF(F20&lt;&gt;"",IF($G$4="Recurso",IF(LEFT($G$5,1)="M",VLOOKUP($G$5,'Definición técnica de imagenes'!$A$3:$G$17,5,FALSE),IF($G$5="F1",'Definición técnica de imagenes'!$E$15,'Definición técnica de imagenes'!$F$13)),'Definición técnica de imagenes'!$E$16),"")</f>
        <v>526 x 370 px</v>
      </c>
      <c r="H20" s="70" t="str">
        <f t="shared" si="1"/>
        <v>CN_11_09_CO_11_zoom</v>
      </c>
      <c r="I20" s="70" t="str">
        <f>IF(OR(B20&lt;&gt;"",J20&lt;&gt;""),IF($G$4="Recurso",IF(LEFT($G$5,1)="M",IF(VLOOKUP($G$5,'Definición técnica de imagenes'!$A$3:$G$17,6,FALSE)=0,"",VLOOKUP($G$5,'Definición técnica de imagenes'!$A$3:$G$17,6,FALSE)),IF($G$5="F1","","")),'Definición técnica de imagenes'!$F$16),"")</f>
        <v>800 x 600 px</v>
      </c>
      <c r="J20" s="93" t="s">
        <v>218</v>
      </c>
      <c r="K20" s="69"/>
    </row>
    <row r="21" spans="1:11" s="12" customFormat="1" ht="123" x14ac:dyDescent="0.25">
      <c r="A21" s="75">
        <v>12</v>
      </c>
      <c r="B21" s="80" t="s">
        <v>212</v>
      </c>
      <c r="C21" s="66" t="s">
        <v>147</v>
      </c>
      <c r="D21" s="70" t="s">
        <v>152</v>
      </c>
      <c r="E21" s="70"/>
      <c r="F21" s="70" t="str">
        <f t="shared" si="0"/>
        <v>CN_11_09_CO_12_small</v>
      </c>
      <c r="G21" s="70" t="str">
        <f>IF(F21&lt;&gt;"",IF($G$4="Recurso",IF(LEFT($G$5,1)="M",VLOOKUP($G$5,'Definición técnica de imagenes'!$A$3:$G$17,5,FALSE),IF($G$5="F1",'Definición técnica de imagenes'!$E$15,'Definición técnica de imagenes'!$F$13)),'Definición técnica de imagenes'!$E$16),"")</f>
        <v>526 x 370 px</v>
      </c>
      <c r="H21" s="70" t="str">
        <f t="shared" si="1"/>
        <v>CN_11_09_CO_12_zoom</v>
      </c>
      <c r="I21" s="70" t="str">
        <f>IF(OR(B21&lt;&gt;"",J21&lt;&gt;""),IF($G$4="Recurso",IF(LEFT($G$5,1)="M",IF(VLOOKUP($G$5,'Definición técnica de imagenes'!$A$3:$G$17,6,FALSE)=0,"",VLOOKUP($G$5,'Definición técnica de imagenes'!$A$3:$G$17,6,FALSE)),IF($G$5="F1","","")),'Definición técnica de imagenes'!$F$16),"")</f>
        <v>800 x 600 px</v>
      </c>
      <c r="J21" s="85" t="s">
        <v>182</v>
      </c>
      <c r="K21" s="69" t="s">
        <v>165</v>
      </c>
    </row>
    <row r="22" spans="1:11" s="12" customFormat="1" ht="138.75" customHeight="1" x14ac:dyDescent="0.25">
      <c r="A22" s="75">
        <v>13</v>
      </c>
      <c r="B22" s="71" t="s">
        <v>166</v>
      </c>
      <c r="C22" s="66" t="str">
        <f t="shared" si="2"/>
        <v>Cuaderno de Estudio</v>
      </c>
      <c r="D22" s="70" t="s">
        <v>150</v>
      </c>
      <c r="E22" s="70" t="s">
        <v>151</v>
      </c>
      <c r="F22" s="70" t="str">
        <f t="shared" si="0"/>
        <v>CN_11_09_CO_13_small</v>
      </c>
      <c r="G22" s="70" t="str">
        <f>IF(F22&lt;&gt;"",IF($G$4="Recurso",IF(LEFT($G$5,1)="M",VLOOKUP($G$5,'Definición técnica de imagenes'!$A$3:$G$17,5,FALSE),IF($G$5="F1",'Definición técnica de imagenes'!$E$15,'Definición técnica de imagenes'!$F$13)),'Definición técnica de imagenes'!$E$16),"")</f>
        <v>526 x 370 px</v>
      </c>
      <c r="H22" s="70" t="str">
        <f t="shared" si="1"/>
        <v>CN_11_09_CO_13_zoom</v>
      </c>
      <c r="I22" s="70" t="str">
        <f>IF(OR(B22&lt;&gt;"",J22&lt;&gt;""),IF($G$4="Recurso",IF(LEFT($G$5,1)="M",IF(VLOOKUP($G$5,'Definición técnica de imagenes'!$A$3:$G$17,6,FALSE)=0,"",VLOOKUP($G$5,'Definición técnica de imagenes'!$A$3:$G$17,6,FALSE)),IF($G$5="F1","","")),'Definición técnica de imagenes'!$F$16),"")</f>
        <v>800 x 600 px</v>
      </c>
      <c r="J22" s="90" t="s">
        <v>183</v>
      </c>
      <c r="K22" s="81"/>
    </row>
    <row r="23" spans="1:11" s="12" customFormat="1" ht="123" x14ac:dyDescent="0.25">
      <c r="A23" s="75">
        <v>14</v>
      </c>
      <c r="B23" s="72" t="s">
        <v>212</v>
      </c>
      <c r="C23" s="72" t="s">
        <v>147</v>
      </c>
      <c r="D23" s="70" t="s">
        <v>152</v>
      </c>
      <c r="E23" s="70"/>
      <c r="F23" s="70" t="str">
        <f t="shared" si="0"/>
        <v>CN_11_09_CO_14_small</v>
      </c>
      <c r="G23" s="70" t="str">
        <f>IF(F23&lt;&gt;"",IF($G$4="Recurso",IF(LEFT($G$5,1)="M",VLOOKUP($G$5,'Definición técnica de imagenes'!$A$3:$G$17,5,FALSE),IF($G$5="F1",'Definición técnica de imagenes'!$E$15,'Definición técnica de imagenes'!$F$13)),'Definición técnica de imagenes'!$E$16),"")</f>
        <v>526 x 370 px</v>
      </c>
      <c r="H23" s="70" t="str">
        <f t="shared" si="1"/>
        <v>CN_11_09_CO_14_zoom</v>
      </c>
      <c r="I23" s="70" t="str">
        <f>IF(OR(B23&lt;&gt;"",J23&lt;&gt;""),IF($G$4="Recurso",IF(LEFT($G$5,1)="M",IF(VLOOKUP($G$5,'Definición técnica de imagenes'!$A$3:$G$17,6,FALSE)=0,"",VLOOKUP($G$5,'Definición técnica de imagenes'!$A$3:$G$17,6,FALSE)),IF($G$5="F1","","")),'Definición técnica de imagenes'!$F$16),"")</f>
        <v>800 x 600 px</v>
      </c>
      <c r="J23" s="85" t="s">
        <v>167</v>
      </c>
      <c r="K23" s="67" t="s">
        <v>201</v>
      </c>
    </row>
    <row r="24" spans="1:11" s="12" customFormat="1" ht="136.5" x14ac:dyDescent="0.25">
      <c r="A24" s="75">
        <v>15</v>
      </c>
      <c r="B24" s="66" t="s">
        <v>212</v>
      </c>
      <c r="C24" s="66" t="s">
        <v>147</v>
      </c>
      <c r="D24" s="70" t="s">
        <v>152</v>
      </c>
      <c r="E24" s="70"/>
      <c r="F24" s="70" t="str">
        <f t="shared" si="0"/>
        <v>CN_11_09_CO_15_small</v>
      </c>
      <c r="G24" s="70" t="str">
        <f>IF(F24&lt;&gt;"",IF($G$4="Recurso",IF(LEFT($G$5,1)="M",VLOOKUP($G$5,'Definición técnica de imagenes'!$A$3:$G$17,5,FALSE),IF($G$5="F1",'Definición técnica de imagenes'!$E$15,'Definición técnica de imagenes'!$F$13)),'Definición técnica de imagenes'!$E$16),"")</f>
        <v>526 x 370 px</v>
      </c>
      <c r="H24" s="70" t="str">
        <f t="shared" si="1"/>
        <v>CN_11_09_CO_15_zoom</v>
      </c>
      <c r="I24" s="70" t="str">
        <f>IF(OR(B24&lt;&gt;"",J24&lt;&gt;""),IF($G$4="Recurso",IF(LEFT($G$5,1)="M",IF(VLOOKUP($G$5,'Definición técnica de imagenes'!$A$3:$G$17,6,FALSE)=0,"",VLOOKUP($G$5,'Definición técnica de imagenes'!$A$3:$G$17,6,FALSE)),IF($G$5="F1","","")),'Definición técnica de imagenes'!$F$16),"")</f>
        <v>800 x 600 px</v>
      </c>
      <c r="J24" s="90" t="s">
        <v>184</v>
      </c>
      <c r="K24" s="68" t="s">
        <v>202</v>
      </c>
    </row>
    <row r="25" spans="1:11" s="12" customFormat="1" ht="129" customHeight="1" x14ac:dyDescent="0.25">
      <c r="A25" s="75">
        <v>16</v>
      </c>
      <c r="B25" s="72" t="s">
        <v>169</v>
      </c>
      <c r="C25" s="72" t="s">
        <v>147</v>
      </c>
      <c r="D25" s="70" t="s">
        <v>150</v>
      </c>
      <c r="E25" s="70" t="s">
        <v>151</v>
      </c>
      <c r="F25" s="70" t="str">
        <f t="shared" si="0"/>
        <v>CN_11_09_CO_16_small</v>
      </c>
      <c r="G25" s="70" t="str">
        <f>IF(F25&lt;&gt;"",IF($G$4="Recurso",IF(LEFT($G$5,1)="M",VLOOKUP($G$5,'Definición técnica de imagenes'!$A$3:$G$17,5,FALSE),IF($G$5="F1",'Definición técnica de imagenes'!$E$15,'Definición técnica de imagenes'!$F$13)),'Definición técnica de imagenes'!$E$16),"")</f>
        <v>526 x 370 px</v>
      </c>
      <c r="H25" s="70" t="str">
        <f t="shared" si="1"/>
        <v>CN_11_09_CO_16_zoom</v>
      </c>
      <c r="I25" s="70" t="str">
        <f>IF(OR(B25&lt;&gt;"",J25&lt;&gt;""),IF($G$4="Recurso",IF(LEFT($G$5,1)="M",IF(VLOOKUP($G$5,'Definición técnica de imagenes'!$A$3:$G$17,6,FALSE)=0,"",VLOOKUP($G$5,'Definición técnica de imagenes'!$A$3:$G$17,6,FALSE)),IF($G$5="F1","","")),'Definición técnica de imagenes'!$F$16),"")</f>
        <v>800 x 600 px</v>
      </c>
      <c r="J25" s="90" t="s">
        <v>185</v>
      </c>
      <c r="K25" s="67"/>
    </row>
    <row r="26" spans="1:11" s="12" customFormat="1" ht="145.5" customHeight="1" x14ac:dyDescent="0.25">
      <c r="A26" s="75">
        <v>17</v>
      </c>
      <c r="B26" s="82" t="s">
        <v>198</v>
      </c>
      <c r="C26" s="72" t="s">
        <v>147</v>
      </c>
      <c r="D26" s="70" t="s">
        <v>150</v>
      </c>
      <c r="E26" s="70" t="s">
        <v>151</v>
      </c>
      <c r="F26" s="70" t="str">
        <f t="shared" si="0"/>
        <v>CN_11_09_CO_17_small</v>
      </c>
      <c r="G26" s="70" t="str">
        <f>IF(F26&lt;&gt;"",IF($G$4="Recurso",IF(LEFT($G$5,1)="M",VLOOKUP($G$5,'Definición técnica de imagenes'!$A$3:$G$17,5,FALSE),IF($G$5="F1",'Definición técnica de imagenes'!$E$15,'Definición técnica de imagenes'!$F$13)),'Definición técnica de imagenes'!$E$16),"")</f>
        <v>526 x 370 px</v>
      </c>
      <c r="H26" s="70" t="str">
        <f t="shared" si="1"/>
        <v>CN_11_09_CO_17_zoom</v>
      </c>
      <c r="I26" s="70" t="str">
        <f>IF(OR(B26&lt;&gt;"",J26&lt;&gt;""),IF($G$4="Recurso",IF(LEFT($G$5,1)="M",IF(VLOOKUP($G$5,'Definición técnica de imagenes'!$A$3:$G$17,6,FALSE)=0,"",VLOOKUP($G$5,'Definición técnica de imagenes'!$A$3:$G$17,6,FALSE)),IF($G$5="F1","","")),'Definición técnica de imagenes'!$F$16),"")</f>
        <v>800 x 600 px</v>
      </c>
      <c r="J26" s="90" t="s">
        <v>219</v>
      </c>
      <c r="K26" s="67"/>
    </row>
    <row r="27" spans="1:11" s="12" customFormat="1" ht="112.5" customHeight="1" x14ac:dyDescent="0.3">
      <c r="A27" s="75">
        <v>18</v>
      </c>
      <c r="B27" s="83" t="s">
        <v>203</v>
      </c>
      <c r="C27" s="72" t="s">
        <v>147</v>
      </c>
      <c r="D27" s="70" t="s">
        <v>150</v>
      </c>
      <c r="E27" s="70" t="s">
        <v>151</v>
      </c>
      <c r="F27" s="70" t="str">
        <f t="shared" si="0"/>
        <v>CN_11_09_CO_18_small</v>
      </c>
      <c r="G27" s="70" t="str">
        <f>IF(F27&lt;&gt;"",IF($G$4="Recurso",IF(LEFT($G$5,1)="M",VLOOKUP($G$5,'Definición técnica de imagenes'!$A$3:$G$17,5,FALSE),IF($G$5="F1",'Definición técnica de imagenes'!$E$15,'Definición técnica de imagenes'!$F$13)),'Definición técnica de imagenes'!$E$16),"")</f>
        <v>526 x 370 px</v>
      </c>
      <c r="H27" s="70" t="str">
        <f t="shared" si="1"/>
        <v>CN_11_09_CO_18_zoom</v>
      </c>
      <c r="I27" s="70" t="str">
        <f>IF(OR(B27&lt;&gt;"",J27&lt;&gt;""),IF($G$4="Recurso",IF(LEFT($G$5,1)="M",IF(VLOOKUP($G$5,'Definición técnica de imagenes'!$A$3:$G$17,6,FALSE)=0,"",VLOOKUP($G$5,'Definición técnica de imagenes'!$A$3:$G$17,6,FALSE)),IF($G$5="F1","","")),'Definición técnica de imagenes'!$F$16),"")</f>
        <v>800 x 600 px</v>
      </c>
      <c r="J27" s="93" t="s">
        <v>170</v>
      </c>
      <c r="K27" s="67"/>
    </row>
    <row r="28" spans="1:11" s="12" customFormat="1" ht="190.5" customHeight="1" x14ac:dyDescent="0.25">
      <c r="A28" s="75">
        <v>19</v>
      </c>
      <c r="B28" s="77" t="s">
        <v>172</v>
      </c>
      <c r="C28" s="66" t="s">
        <v>147</v>
      </c>
      <c r="D28" s="70" t="s">
        <v>152</v>
      </c>
      <c r="E28" s="70" t="s">
        <v>151</v>
      </c>
      <c r="F28" s="70" t="str">
        <f t="shared" si="0"/>
        <v>CN_11_09_CO_19_small</v>
      </c>
      <c r="G28" s="70" t="str">
        <f>IF(F28&lt;&gt;"",IF($G$4="Recurso",IF(LEFT($G$5,1)="M",VLOOKUP($G$5,'Definición técnica de imagenes'!$A$3:$G$17,5,FALSE),IF($G$5="F1",'Definición técnica de imagenes'!$E$15,'Definición técnica de imagenes'!$F$13)),'Definición técnica de imagenes'!$E$16),"")</f>
        <v>526 x 370 px</v>
      </c>
      <c r="H28" s="70" t="str">
        <f t="shared" si="1"/>
        <v>CN_11_09_CO_19_zoom</v>
      </c>
      <c r="I28" s="70" t="str">
        <f>IF(OR(B28&lt;&gt;"",J28&lt;&gt;""),IF($G$4="Recurso",IF(LEFT($G$5,1)="M",IF(VLOOKUP($G$5,'Definición técnica de imagenes'!$A$3:$G$17,6,FALSE)=0,"",VLOOKUP($G$5,'Definición técnica de imagenes'!$A$3:$G$17,6,FALSE)),IF($G$5="F1","","")),'Definición técnica de imagenes'!$F$16),"")</f>
        <v>800 x 600 px</v>
      </c>
      <c r="J28" s="89" t="s">
        <v>220</v>
      </c>
      <c r="K28" s="93" t="s">
        <v>206</v>
      </c>
    </row>
    <row r="29" spans="1:11" s="12" customFormat="1" ht="81" x14ac:dyDescent="0.25">
      <c r="A29" s="75">
        <v>20</v>
      </c>
      <c r="B29" s="72" t="s">
        <v>171</v>
      </c>
      <c r="C29" s="72" t="s">
        <v>147</v>
      </c>
      <c r="D29" s="70" t="s">
        <v>150</v>
      </c>
      <c r="E29" s="70" t="s">
        <v>151</v>
      </c>
      <c r="F29" s="70" t="str">
        <f t="shared" si="0"/>
        <v>CN_11_09_CO_20_small</v>
      </c>
      <c r="G29" s="70" t="str">
        <f>IF(F29&lt;&gt;"",IF($G$4="Recurso",IF(LEFT($G$5,1)="M",VLOOKUP($G$5,'Definición técnica de imagenes'!$A$3:$G$17,5,FALSE),IF($G$5="F1",'Definición técnica de imagenes'!$E$15,'Definición técnica de imagenes'!$F$13)),'Definición técnica de imagenes'!$E$16),"")</f>
        <v>526 x 370 px</v>
      </c>
      <c r="H29" s="70" t="str">
        <f t="shared" si="1"/>
        <v>CN_11_09_CO_20_zoom</v>
      </c>
      <c r="I29" s="70" t="str">
        <f>IF(OR(B29&lt;&gt;"",J29&lt;&gt;""),IF($G$4="Recurso",IF(LEFT($G$5,1)="M",IF(VLOOKUP($G$5,'Definición técnica de imagenes'!$A$3:$G$17,6,FALSE)=0,"",VLOOKUP($G$5,'Definición técnica de imagenes'!$A$3:$G$17,6,FALSE)),IF($G$5="F1","","")),'Definición técnica de imagenes'!$F$16),"")</f>
        <v>800 x 600 px</v>
      </c>
      <c r="J29" s="89" t="s">
        <v>173</v>
      </c>
      <c r="K29" s="67"/>
    </row>
    <row r="30" spans="1:11" s="12" customFormat="1" ht="94.5" x14ac:dyDescent="0.25">
      <c r="A30" s="75">
        <v>21</v>
      </c>
      <c r="B30" s="77" t="s">
        <v>221</v>
      </c>
      <c r="C30" s="72" t="s">
        <v>147</v>
      </c>
      <c r="D30" s="70" t="s">
        <v>150</v>
      </c>
      <c r="E30" s="70" t="s">
        <v>151</v>
      </c>
      <c r="F30" s="70" t="str">
        <f t="shared" si="0"/>
        <v>CN_11_09_CO_21_small</v>
      </c>
      <c r="G30" s="70" t="str">
        <f>IF(F30&lt;&gt;"",IF($G$4="Recurso",IF(LEFT($G$5,1)="M",VLOOKUP($G$5,'Definición técnica de imagenes'!$A$3:$G$17,5,FALSE),IF($G$5="F1",'Definición técnica de imagenes'!$E$15,'Definición técnica de imagenes'!$F$13)),'Definición técnica de imagenes'!$E$16),"")</f>
        <v>526 x 370 px</v>
      </c>
      <c r="H30" s="70" t="str">
        <f t="shared" si="1"/>
        <v>CN_11_09_CO_21_zoom</v>
      </c>
      <c r="I30" s="70" t="str">
        <f>IF(OR(B30&lt;&gt;"",J30&lt;&gt;""),IF($G$4="Recurso",IF(LEFT($G$5,1)="M",IF(VLOOKUP($G$5,'Definición técnica de imagenes'!$A$3:$G$17,6,FALSE)=0,"",VLOOKUP($G$5,'Definición técnica de imagenes'!$A$3:$G$17,6,FALSE)),IF($G$5="F1","","")),'Definición técnica de imagenes'!$F$16),"")</f>
        <v>800 x 600 px</v>
      </c>
      <c r="J30" s="86" t="s">
        <v>174</v>
      </c>
      <c r="K30" s="67"/>
    </row>
    <row r="31" spans="1:11" s="12" customFormat="1" ht="167.25" customHeight="1" x14ac:dyDescent="0.25">
      <c r="A31" s="75">
        <v>22</v>
      </c>
      <c r="B31" s="78" t="s">
        <v>199</v>
      </c>
      <c r="C31" s="72" t="s">
        <v>147</v>
      </c>
      <c r="D31" s="70" t="s">
        <v>150</v>
      </c>
      <c r="E31" s="70" t="s">
        <v>151</v>
      </c>
      <c r="F31" s="70" t="str">
        <f t="shared" si="0"/>
        <v>CN_11_09_CO_22_small</v>
      </c>
      <c r="G31" s="70" t="str">
        <f>IF(F31&lt;&gt;"",IF($G$4="Recurso",IF(LEFT($G$5,1)="M",VLOOKUP($G$5,'Definición técnica de imagenes'!$A$3:$G$17,5,FALSE),IF($G$5="F1",'Definición técnica de imagenes'!$E$15,'Definición técnica de imagenes'!$F$13)),'Definición técnica de imagenes'!$E$16),"")</f>
        <v>526 x 370 px</v>
      </c>
      <c r="H31" s="70" t="str">
        <f t="shared" si="1"/>
        <v>CN_11_09_CO_22_zoom</v>
      </c>
      <c r="I31" s="70" t="str">
        <f>IF(OR(B31&lt;&gt;"",J31&lt;&gt;""),IF($G$4="Recurso",IF(LEFT($G$5,1)="M",IF(VLOOKUP($G$5,'Definición técnica de imagenes'!$A$3:$G$17,6,FALSE)=0,"",VLOOKUP($G$5,'Definición técnica de imagenes'!$A$3:$G$17,6,FALSE)),IF($G$5="F1","","")),'Definición técnica de imagenes'!$F$16),"")</f>
        <v>800 x 600 px</v>
      </c>
      <c r="J31" s="89" t="s">
        <v>175</v>
      </c>
      <c r="K31" s="67"/>
    </row>
    <row r="32" spans="1:11" s="12" customFormat="1" ht="185.25" customHeight="1" x14ac:dyDescent="0.25">
      <c r="A32" s="75">
        <v>23</v>
      </c>
      <c r="B32" s="72" t="s">
        <v>213</v>
      </c>
      <c r="C32" s="72" t="s">
        <v>147</v>
      </c>
      <c r="D32" s="70" t="s">
        <v>152</v>
      </c>
      <c r="E32" s="70" t="s">
        <v>151</v>
      </c>
      <c r="F32" s="70" t="str">
        <f t="shared" si="0"/>
        <v>CN_11_09_CO_23_small</v>
      </c>
      <c r="G32" s="70" t="str">
        <f>IF(F32&lt;&gt;"",IF($G$4="Recurso",IF(LEFT($G$5,1)="M",VLOOKUP($G$5,'Definición técnica de imagenes'!$A$3:$G$17,5,FALSE),IF($G$5="F1",'Definición técnica de imagenes'!$E$15,'Definición técnica de imagenes'!$F$13)),'Definición técnica de imagenes'!$E$16),"")</f>
        <v>526 x 370 px</v>
      </c>
      <c r="H32" s="70" t="str">
        <f t="shared" si="1"/>
        <v>CN_11_09_CO_23_zoom</v>
      </c>
      <c r="I32" s="70" t="str">
        <f>IF(OR(B32&lt;&gt;"",J32&lt;&gt;""),IF($G$4="Recurso",IF(LEFT($G$5,1)="M",IF(VLOOKUP($G$5,'Definición técnica de imagenes'!$A$3:$G$17,6,FALSE)=0,"",VLOOKUP($G$5,'Definición técnica de imagenes'!$A$3:$G$17,6,FALSE)),IF($G$5="F1","","")),'Definición técnica de imagenes'!$F$16),"")</f>
        <v>800 x 600 px</v>
      </c>
      <c r="J32" s="93" t="s">
        <v>176</v>
      </c>
      <c r="K32" s="67" t="s">
        <v>178</v>
      </c>
    </row>
    <row r="33" spans="1:11" s="12" customFormat="1" ht="141.75" customHeight="1" x14ac:dyDescent="0.25">
      <c r="A33" s="75">
        <v>24</v>
      </c>
      <c r="B33" s="72" t="s">
        <v>212</v>
      </c>
      <c r="C33" s="72" t="s">
        <v>147</v>
      </c>
      <c r="D33" s="70" t="s">
        <v>152</v>
      </c>
      <c r="E33" s="70" t="s">
        <v>151</v>
      </c>
      <c r="F33" s="70" t="str">
        <f t="shared" si="0"/>
        <v>CN_11_09_CO_24_small</v>
      </c>
      <c r="G33" s="70" t="str">
        <f>IF(F33&lt;&gt;"",IF($G$4="Recurso",IF(LEFT($G$5,1)="M",VLOOKUP($G$5,'Definición técnica de imagenes'!$A$3:$G$17,5,FALSE),IF($G$5="F1",'Definición técnica de imagenes'!$E$15,'Definición técnica de imagenes'!$F$13)),'Definición técnica de imagenes'!$E$16),"")</f>
        <v>526 x 370 px</v>
      </c>
      <c r="H33" s="70" t="str">
        <f t="shared" si="1"/>
        <v>CN_11_09_CO_24_zoom</v>
      </c>
      <c r="I33" s="70" t="str">
        <f>IF(OR(B33&lt;&gt;"",J33&lt;&gt;""),IF($G$4="Recurso",IF(LEFT($G$5,1)="M",IF(VLOOKUP($G$5,'Definición técnica de imagenes'!$A$3:$G$17,6,FALSE)=0,"",VLOOKUP($G$5,'Definición técnica de imagenes'!$A$3:$G$17,6,FALSE)),IF($G$5="F1","","")),'Definición técnica de imagenes'!$F$16),"")</f>
        <v>800 x 600 px</v>
      </c>
      <c r="J33" s="89" t="s">
        <v>177</v>
      </c>
      <c r="K33" s="67" t="s">
        <v>180</v>
      </c>
    </row>
    <row r="34" spans="1:11" s="12" customFormat="1" ht="193.5" customHeight="1" x14ac:dyDescent="0.25">
      <c r="A34" s="75">
        <v>25</v>
      </c>
      <c r="B34" s="72" t="s">
        <v>214</v>
      </c>
      <c r="C34" s="72" t="s">
        <v>147</v>
      </c>
      <c r="D34" s="70" t="s">
        <v>152</v>
      </c>
      <c r="E34" s="70" t="s">
        <v>151</v>
      </c>
      <c r="F34" s="70" t="str">
        <f t="shared" si="0"/>
        <v>CN_11_09_CO_25_small</v>
      </c>
      <c r="G34" s="70" t="str">
        <f>IF(F34&lt;&gt;"",IF($G$4="Recurso",IF(LEFT($G$5,1)="M",VLOOKUP($G$5,'Definición técnica de imagenes'!$A$3:$G$17,5,FALSE),IF($G$5="F1",'Definición técnica de imagenes'!$E$15,'Definición técnica de imagenes'!$F$13)),'Definición técnica de imagenes'!$E$16),"")</f>
        <v>526 x 370 px</v>
      </c>
      <c r="H34" s="70" t="str">
        <f t="shared" si="1"/>
        <v>CN_11_09_CO_25_zoom</v>
      </c>
      <c r="I34" s="70" t="str">
        <f>IF(OR(B34&lt;&gt;"",J34&lt;&gt;""),IF($G$4="Recurso",IF(LEFT($G$5,1)="M",IF(VLOOKUP($G$5,'Definición técnica de imagenes'!$A$3:$G$17,6,FALSE)=0,"",VLOOKUP($G$5,'Definición técnica de imagenes'!$A$3:$G$17,6,FALSE)),IF($G$5="F1","","")),'Definición técnica de imagenes'!$F$16),"")</f>
        <v>800 x 600 px</v>
      </c>
      <c r="J34" s="85" t="s">
        <v>179</v>
      </c>
      <c r="K34" s="67" t="s">
        <v>181</v>
      </c>
    </row>
    <row r="35" spans="1:11" s="12" customFormat="1" ht="122.25" customHeight="1" x14ac:dyDescent="0.25">
      <c r="A35" s="75">
        <v>26</v>
      </c>
      <c r="B35" s="84" t="s">
        <v>186</v>
      </c>
      <c r="C35" s="66" t="s">
        <v>147</v>
      </c>
      <c r="D35" s="70" t="s">
        <v>150</v>
      </c>
      <c r="E35" s="70" t="s">
        <v>162</v>
      </c>
      <c r="F35" s="70" t="str">
        <f t="shared" si="0"/>
        <v>CN_11_09_CO_26_small</v>
      </c>
      <c r="G35" s="70" t="str">
        <f>IF(F35&lt;&gt;"",IF($G$4="Recurso",IF(LEFT($G$5,1)="M",VLOOKUP($G$5,'Definición técnica de imagenes'!$A$3:$G$17,5,FALSE),IF($G$5="F1",'Definición técnica de imagenes'!$E$15,'Definición técnica de imagenes'!$F$13)),'Definición técnica de imagenes'!$E$16),"")</f>
        <v>526 x 370 px</v>
      </c>
      <c r="H35" s="70" t="str">
        <f t="shared" si="1"/>
        <v>CN_11_09_CO_26_zoom</v>
      </c>
      <c r="I35" s="70" t="str">
        <f>IF(OR(B35&lt;&gt;"",J35&lt;&gt;""),IF($G$4="Recurso",IF(LEFT($G$5,1)="M",IF(VLOOKUP($G$5,'Definición técnica de imagenes'!$A$3:$G$17,6,FALSE)=0,"",VLOOKUP($G$5,'Definición técnica de imagenes'!$A$3:$G$17,6,FALSE)),IF($G$5="F1","","")),'Definición técnica de imagenes'!$F$16),"")</f>
        <v>800 x 600 px</v>
      </c>
      <c r="J35" s="90" t="s">
        <v>188</v>
      </c>
      <c r="K35" s="68"/>
    </row>
    <row r="36" spans="1:11" s="12" customFormat="1" ht="93.75" customHeight="1" x14ac:dyDescent="0.25">
      <c r="A36" s="75">
        <v>27</v>
      </c>
      <c r="B36" s="84" t="s">
        <v>187</v>
      </c>
      <c r="C36" s="73" t="s">
        <v>147</v>
      </c>
      <c r="D36" s="70" t="s">
        <v>150</v>
      </c>
      <c r="E36" s="70" t="s">
        <v>162</v>
      </c>
      <c r="F36" s="70" t="str">
        <f t="shared" si="0"/>
        <v>CN_11_09_CO_27_small</v>
      </c>
      <c r="G36" s="70" t="str">
        <f>IF(F36&lt;&gt;"",IF($G$4="Recurso",IF(LEFT($G$5,1)="M",VLOOKUP($G$5,'Definición técnica de imagenes'!$A$3:$G$17,5,FALSE),IF($G$5="F1",'Definición técnica de imagenes'!$E$15,'Definición técnica de imagenes'!$F$13)),'Definición técnica de imagenes'!$E$16),"")</f>
        <v>526 x 370 px</v>
      </c>
      <c r="H36" s="70" t="str">
        <f t="shared" si="1"/>
        <v>CN_11_09_CO_27_zoom</v>
      </c>
      <c r="I36" s="70" t="str">
        <f>IF(OR(B36&lt;&gt;"",J36&lt;&gt;""),IF($G$4="Recurso",IF(LEFT($G$5,1)="M",IF(VLOOKUP($G$5,'Definición técnica de imagenes'!$A$3:$G$17,6,FALSE)=0,"",VLOOKUP($G$5,'Definición técnica de imagenes'!$A$3:$G$17,6,FALSE)),IF($G$5="F1","","")),'Definición técnica de imagenes'!$F$16),"")</f>
        <v>800 x 600 px</v>
      </c>
      <c r="J36" s="90" t="s">
        <v>222</v>
      </c>
      <c r="K36" s="68"/>
    </row>
    <row r="37" spans="1:11" s="12" customFormat="1" ht="122.25" customHeight="1" x14ac:dyDescent="0.25">
      <c r="A37" s="75">
        <v>28</v>
      </c>
      <c r="B37" s="82" t="s">
        <v>189</v>
      </c>
      <c r="C37" s="66" t="s">
        <v>147</v>
      </c>
      <c r="D37" s="70" t="s">
        <v>150</v>
      </c>
      <c r="E37" s="70" t="s">
        <v>162</v>
      </c>
      <c r="F37" s="70" t="str">
        <f t="shared" si="0"/>
        <v>CN_11_09_CO_28_small</v>
      </c>
      <c r="G37" s="70" t="str">
        <f>IF(F37&lt;&gt;"",IF($G$4="Recurso",IF(LEFT($G$5,1)="M",VLOOKUP($G$5,'Definición técnica de imagenes'!$A$3:$G$17,5,FALSE),IF($G$5="F1",'Definición técnica de imagenes'!$E$15,'Definición técnica de imagenes'!$F$13)),'Definición técnica de imagenes'!$E$16),"")</f>
        <v>526 x 370 px</v>
      </c>
      <c r="H37" s="70" t="str">
        <f t="shared" si="1"/>
        <v>CN_11_09_CO_28_zoom</v>
      </c>
      <c r="I37" s="70" t="str">
        <f>IF(OR(B37&lt;&gt;"",J37&lt;&gt;""),IF($G$4="Recurso",IF(LEFT($G$5,1)="M",IF(VLOOKUP($G$5,'Definición técnica de imagenes'!$A$3:$G$17,6,FALSE)=0,"",VLOOKUP($G$5,'Definición técnica de imagenes'!$A$3:$G$17,6,FALSE)),IF($G$5="F1","","")),'Definición técnica de imagenes'!$F$16),"")</f>
        <v>800 x 600 px</v>
      </c>
      <c r="J37" s="95" t="s">
        <v>190</v>
      </c>
      <c r="K37" s="68"/>
    </row>
    <row r="38" spans="1:11" s="12" customFormat="1" ht="148.5" x14ac:dyDescent="0.25">
      <c r="A38" s="75">
        <v>29</v>
      </c>
      <c r="B38" s="72" t="s">
        <v>212</v>
      </c>
      <c r="C38" s="74" t="s">
        <v>147</v>
      </c>
      <c r="D38" s="70" t="s">
        <v>152</v>
      </c>
      <c r="E38" s="70"/>
      <c r="F38" s="70" t="str">
        <f t="shared" si="0"/>
        <v>CN_11_09_CO_29_small</v>
      </c>
      <c r="G38" s="70" t="str">
        <f>IF(F38&lt;&gt;"",IF($G$4="Recurso",IF(LEFT($G$5,1)="M",VLOOKUP($G$5,'Definición técnica de imagenes'!$A$3:$G$17,5,FALSE),IF($G$5="F1",'Definición técnica de imagenes'!$E$15,'Definición técnica de imagenes'!$F$13)),'Definición técnica de imagenes'!$E$16),"")</f>
        <v>526 x 370 px</v>
      </c>
      <c r="H38" s="70" t="str">
        <f t="shared" si="1"/>
        <v>CN_11_09_CO_29_zoom</v>
      </c>
      <c r="I38" s="70" t="str">
        <f>IF(OR(B38&lt;&gt;"",J38&lt;&gt;""),IF($G$4="Recurso",IF(LEFT($G$5,1)="M",IF(VLOOKUP($G$5,'Definición técnica de imagenes'!$A$3:$G$17,6,FALSE)=0,"",VLOOKUP($G$5,'Definición técnica de imagenes'!$A$3:$G$17,6,FALSE)),IF($G$5="F1","","")),'Definición técnica de imagenes'!$F$16),"")</f>
        <v>800 x 600 px</v>
      </c>
      <c r="J38" s="96" t="s">
        <v>204</v>
      </c>
      <c r="K38" s="68" t="s">
        <v>191</v>
      </c>
    </row>
    <row r="39" spans="1:11" s="12" customFormat="1" ht="121.5" x14ac:dyDescent="0.25">
      <c r="A39" s="75">
        <v>30</v>
      </c>
      <c r="B39" s="66" t="s">
        <v>212</v>
      </c>
      <c r="C39" s="66" t="s">
        <v>147</v>
      </c>
      <c r="D39" s="70" t="s">
        <v>152</v>
      </c>
      <c r="E39" s="70"/>
      <c r="F39" s="70" t="str">
        <f t="shared" si="0"/>
        <v>CN_11_09_CO_30_small</v>
      </c>
      <c r="G39" s="70" t="str">
        <f>IF(F39&lt;&gt;"",IF($G$4="Recurso",IF(LEFT($G$5,1)="M",VLOOKUP($G$5,'Definición técnica de imagenes'!$A$3:$G$17,5,FALSE),IF($G$5="F1",'Definición técnica de imagenes'!$E$15,'Definición técnica de imagenes'!$F$13)),'Definición técnica de imagenes'!$E$16),"")</f>
        <v>526 x 370 px</v>
      </c>
      <c r="H39" s="70" t="str">
        <f t="shared" si="1"/>
        <v>CN_11_09_CO_30_zoom</v>
      </c>
      <c r="I39" s="70" t="str">
        <f>IF(OR(B39&lt;&gt;"",J39&lt;&gt;""),IF($G$4="Recurso",IF(LEFT($G$5,1)="M",IF(VLOOKUP($G$5,'Definición técnica de imagenes'!$A$3:$G$17,6,FALSE)=0,"",VLOOKUP($G$5,'Definición técnica de imagenes'!$A$3:$G$17,6,FALSE)),IF($G$5="F1","","")),'Definición técnica de imagenes'!$F$16),"")</f>
        <v>800 x 600 px</v>
      </c>
      <c r="J39" s="97" t="s">
        <v>223</v>
      </c>
      <c r="K39" s="68" t="s">
        <v>192</v>
      </c>
    </row>
    <row r="40" spans="1:11" s="12" customFormat="1" ht="193.5" customHeight="1" x14ac:dyDescent="0.25">
      <c r="A40" s="75">
        <v>31</v>
      </c>
      <c r="B40" s="66" t="s">
        <v>215</v>
      </c>
      <c r="C40" s="66" t="s">
        <v>147</v>
      </c>
      <c r="D40" s="70" t="s">
        <v>152</v>
      </c>
      <c r="E40" s="70" t="s">
        <v>151</v>
      </c>
      <c r="F40" s="70" t="str">
        <f t="shared" si="0"/>
        <v>CN_11_09_CO_31_small</v>
      </c>
      <c r="G40" s="70" t="str">
        <f>IF(F40&lt;&gt;"",IF($G$4="Recurso",IF(LEFT($G$5,1)="M",VLOOKUP($G$5,'Definición técnica de imagenes'!$A$3:$G$17,5,FALSE),IF($G$5="F1",'Definición técnica de imagenes'!$E$15,'Definición técnica de imagenes'!$F$13)),'Definición técnica de imagenes'!$E$16),"")</f>
        <v>526 x 370 px</v>
      </c>
      <c r="H40" s="70" t="str">
        <f t="shared" si="1"/>
        <v>CN_11_09_CO_31_zoom</v>
      </c>
      <c r="I40" s="70" t="str">
        <f>IF(OR(B40&lt;&gt;"",J40&lt;&gt;""),IF($G$4="Recurso",IF(LEFT($G$5,1)="M",IF(VLOOKUP($G$5,'Definición técnica de imagenes'!$A$3:$G$17,6,FALSE)=0,"",VLOOKUP($G$5,'Definición técnica de imagenes'!$A$3:$G$17,6,FALSE)),IF($G$5="F1","","")),'Definición técnica de imagenes'!$F$16),"")</f>
        <v>800 x 600 px</v>
      </c>
      <c r="J40" s="90" t="s">
        <v>193</v>
      </c>
      <c r="K40" s="68" t="s">
        <v>205</v>
      </c>
    </row>
    <row r="41" spans="1:11" s="12" customFormat="1" ht="190.5" customHeight="1" x14ac:dyDescent="0.25">
      <c r="A41" s="75">
        <v>32</v>
      </c>
      <c r="B41" s="66" t="s">
        <v>212</v>
      </c>
      <c r="C41" s="66" t="s">
        <v>147</v>
      </c>
      <c r="D41" s="70" t="s">
        <v>152</v>
      </c>
      <c r="E41" s="70"/>
      <c r="F41" s="70" t="str">
        <f t="shared" si="0"/>
        <v>CN_11_09_CO_32_small</v>
      </c>
      <c r="G41" s="70" t="str">
        <f>IF(F41&lt;&gt;"",IF($G$4="Recurso",IF(LEFT($G$5,1)="M",VLOOKUP($G$5,'Definición técnica de imagenes'!$A$3:$G$17,5,FALSE),IF($G$5="F1",'Definición técnica de imagenes'!$E$15,'Definición técnica de imagenes'!$F$13)),'Definición técnica de imagenes'!$E$16),"")</f>
        <v>526 x 370 px</v>
      </c>
      <c r="H41" s="70" t="str">
        <f t="shared" si="1"/>
        <v>CN_11_09_CO_32_zoom</v>
      </c>
      <c r="I41" s="70" t="str">
        <f>IF(OR(B41&lt;&gt;"",J41&lt;&gt;""),IF($G$4="Recurso",IF(LEFT($G$5,1)="M",IF(VLOOKUP($G$5,'Definición técnica de imagenes'!$A$3:$G$17,6,FALSE)=0,"",VLOOKUP($G$5,'Definición técnica de imagenes'!$A$3:$G$17,6,FALSE)),IF($G$5="F1","","")),'Definición técnica de imagenes'!$F$16),"")</f>
        <v>800 x 600 px</v>
      </c>
      <c r="J41" s="90" t="s">
        <v>194</v>
      </c>
      <c r="K41" s="68" t="s">
        <v>211</v>
      </c>
    </row>
    <row r="42" spans="1:11" s="12" customFormat="1" ht="281.25" customHeight="1" x14ac:dyDescent="0.25">
      <c r="A42" s="75">
        <v>33</v>
      </c>
      <c r="B42" s="99" t="s">
        <v>224</v>
      </c>
      <c r="C42" s="66" t="s">
        <v>147</v>
      </c>
      <c r="D42" s="70" t="s">
        <v>152</v>
      </c>
      <c r="E42" s="70" t="s">
        <v>151</v>
      </c>
      <c r="F42" s="70" t="str">
        <f t="shared" si="0"/>
        <v>CN_11_09_CO_33_small</v>
      </c>
      <c r="G42" s="70" t="str">
        <f>IF(F42&lt;&gt;"",IF($G$4="Recurso",IF(LEFT($G$5,1)="M",VLOOKUP($G$5,'Definición técnica de imagenes'!$A$3:$G$17,5,FALSE),IF($G$5="F1",'Definición técnica de imagenes'!$E$15,'Definición técnica de imagenes'!$F$13)),'Definición técnica de imagenes'!$E$16),"")</f>
        <v>526 x 370 px</v>
      </c>
      <c r="H42" s="70" t="str">
        <f t="shared" si="1"/>
        <v>CN_11_09_CO_33_zoom</v>
      </c>
      <c r="I42" s="70" t="str">
        <f>IF(OR(B42&lt;&gt;"",J42&lt;&gt;""),IF($G$4="Recurso",IF(LEFT($G$5,1)="M",IF(VLOOKUP($G$5,'Definición técnica de imagenes'!$A$3:$G$17,6,FALSE)=0,"",VLOOKUP($G$5,'Definición técnica de imagenes'!$A$3:$G$17,6,FALSE)),IF($G$5="F1","","")),'Definición técnica de imagenes'!$F$16),"")</f>
        <v>800 x 600 px</v>
      </c>
      <c r="J42" s="90" t="s">
        <v>195</v>
      </c>
      <c r="K42" s="68" t="s">
        <v>196</v>
      </c>
    </row>
    <row r="43" spans="1:11" s="12" customFormat="1" ht="233.25" customHeight="1" x14ac:dyDescent="0.25">
      <c r="A43" s="75">
        <v>34</v>
      </c>
      <c r="B43" s="97" t="s">
        <v>197</v>
      </c>
      <c r="C43" s="66" t="s">
        <v>147</v>
      </c>
      <c r="D43" s="70" t="s">
        <v>150</v>
      </c>
      <c r="E43" s="70" t="s">
        <v>151</v>
      </c>
      <c r="F43" s="70" t="str">
        <f t="shared" si="0"/>
        <v>CN_11_09_CO_34_small</v>
      </c>
      <c r="G43" s="70" t="str">
        <f>IF(F43&lt;&gt;"",IF($G$4="Recurso",IF(LEFT($G$5,1)="M",VLOOKUP($G$5,'Definición técnica de imagenes'!$A$3:$G$17,5,FALSE),IF($G$5="F1",'Definición técnica de imagenes'!$E$15,'Definición técnica de imagenes'!$F$13)),'Definición técnica de imagenes'!$E$16),"")</f>
        <v>526 x 370 px</v>
      </c>
      <c r="H43" s="70" t="str">
        <f t="shared" si="1"/>
        <v>CN_11_09_CO_34_zoom</v>
      </c>
      <c r="I43" s="70" t="str">
        <f>IF(OR(B43&lt;&gt;"",J43&lt;&gt;""),IF($G$4="Recurso",IF(LEFT($G$5,1)="M",IF(VLOOKUP($G$5,'Definición técnica de imagenes'!$A$3:$G$17,6,FALSE)=0,"",VLOOKUP($G$5,'Definición técnica de imagenes'!$A$3:$G$17,6,FALSE)),IF($G$5="F1","","")),'Definición técnica de imagenes'!$F$16),"")</f>
        <v>800 x 600 px</v>
      </c>
      <c r="J43" s="90" t="s">
        <v>200</v>
      </c>
      <c r="K43" s="68"/>
    </row>
    <row r="44" spans="1:11" s="12" customFormat="1" x14ac:dyDescent="0.25">
      <c r="A44" s="13"/>
      <c r="B44" s="22"/>
      <c r="C44" s="22"/>
      <c r="D44" s="14"/>
      <c r="E44" s="14"/>
      <c r="F44" s="14" t="str">
        <f t="shared" si="0"/>
        <v/>
      </c>
      <c r="G44" s="14" t="str">
        <f>IF(F44&lt;&gt;"",IF($G$4="Recurso",IF(LEFT($G$5,1)="M",VLOOKUP($G$5,'Definición técnica de imagenes'!$A$3:$G$17,5,FALSE),IF($G$5="F1",'Definición técnica de imagenes'!$E$15,'Definición técnica de imagenes'!$F$13)),'Definición técnica de imagenes'!$E$16),"")</f>
        <v/>
      </c>
      <c r="H44" s="14" t="str">
        <f t="shared" si="1"/>
        <v/>
      </c>
      <c r="I44" s="14" t="str">
        <f>IF(OR(B44&lt;&gt;"",J44&lt;&gt;""),IF($G$4="Recurso",IF(LEFT($G$5,1)="M",IF(VLOOKUP($G$5,'Definición técnica de imagenes'!$A$3:$G$17,6,FALSE)=0,"",VLOOKUP($G$5,'Definición técnica de imagenes'!$A$3:$G$17,6,FALSE)),IF($G$5="F1","","")),'Definición técnica de imagenes'!$F$16),"")</f>
        <v/>
      </c>
      <c r="J44" s="70"/>
      <c r="K44" s="15"/>
    </row>
    <row r="45" spans="1:11" s="12" customFormat="1" x14ac:dyDescent="0.25">
      <c r="A45" s="13"/>
      <c r="B45" s="22"/>
      <c r="C45" s="22"/>
      <c r="D45" s="14"/>
      <c r="E45" s="14"/>
      <c r="F45" s="14" t="str">
        <f t="shared" si="0"/>
        <v/>
      </c>
      <c r="G45" s="14" t="str">
        <f>IF(F45&lt;&gt;"",IF($G$4="Recurso",IF(LEFT($G$5,1)="M",VLOOKUP($G$5,'Definición técnica de imagenes'!$A$3:$G$17,5,FALSE),IF($G$5="F1",'Definición técnica de imagenes'!$E$15,'Definición técnica de imagenes'!$F$13)),'Definición técnica de imagenes'!$E$16),"")</f>
        <v/>
      </c>
      <c r="H45" s="14" t="str">
        <f t="shared" si="1"/>
        <v/>
      </c>
      <c r="I45" s="14" t="str">
        <f>IF(OR(B45&lt;&gt;"",J45&lt;&gt;""),IF($G$4="Recurso",IF(LEFT($G$5,1)="M",IF(VLOOKUP($G$5,'Definición técnica de imagenes'!$A$3:$G$17,6,FALSE)=0,"",VLOOKUP($G$5,'Definición técnica de imagenes'!$A$3:$G$17,6,FALSE)),IF($G$5="F1","","")),'Definición técnica de imagenes'!$F$16),"")</f>
        <v/>
      </c>
      <c r="J45" s="70"/>
      <c r="K45" s="15"/>
    </row>
    <row r="46" spans="1:11" s="12" customFormat="1" x14ac:dyDescent="0.25">
      <c r="A46" s="13"/>
      <c r="B46" s="22"/>
      <c r="C46" s="22"/>
      <c r="D46" s="14"/>
      <c r="E46" s="14"/>
      <c r="F46" s="14" t="str">
        <f t="shared" si="0"/>
        <v/>
      </c>
      <c r="G46" s="14" t="str">
        <f>IF(F46&lt;&gt;"",IF($G$4="Recurso",IF(LEFT($G$5,1)="M",VLOOKUP($G$5,'Definición técnica de imagenes'!$A$3:$G$17,5,FALSE),IF($G$5="F1",'Definición técnica de imagenes'!$E$15,'Definición técnica de imagenes'!$F$13)),'Definición técnica de imagenes'!$E$16),"")</f>
        <v/>
      </c>
      <c r="H46" s="14" t="str">
        <f t="shared" si="1"/>
        <v/>
      </c>
      <c r="I46" s="14" t="str">
        <f>IF(OR(B46&lt;&gt;"",J46&lt;&gt;""),IF($G$4="Recurso",IF(LEFT($G$5,1)="M",IF(VLOOKUP($G$5,'Definición técnica de imagenes'!$A$3:$G$17,6,FALSE)=0,"",VLOOKUP($G$5,'Definición técnica de imagenes'!$A$3:$G$17,6,FALSE)),IF($G$5="F1","","")),'Definición técnica de imagenes'!$F$16),"")</f>
        <v/>
      </c>
      <c r="J46" s="70"/>
      <c r="K46" s="15"/>
    </row>
    <row r="47" spans="1:11" s="12" customFormat="1" x14ac:dyDescent="0.25">
      <c r="A47" s="13"/>
      <c r="B47" s="22"/>
      <c r="C47" s="22"/>
      <c r="D47" s="14"/>
      <c r="E47" s="14"/>
      <c r="F47" s="14" t="str">
        <f t="shared" si="0"/>
        <v/>
      </c>
      <c r="G47" s="14" t="str">
        <f>IF(F47&lt;&gt;"",IF($G$4="Recurso",IF(LEFT($G$5,1)="M",VLOOKUP($G$5,'Definición técnica de imagenes'!$A$3:$G$17,5,FALSE),IF($G$5="F1",'Definición técnica de imagenes'!$E$15,'Definición técnica de imagenes'!$F$13)),'Definición técnica de imagenes'!$E$16),"")</f>
        <v/>
      </c>
      <c r="H47" s="14" t="str">
        <f t="shared" si="1"/>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2"/>
      <c r="C48" s="22"/>
      <c r="D48" s="14"/>
      <c r="E48" s="14"/>
      <c r="F48" s="14" t="str">
        <f t="shared" si="0"/>
        <v/>
      </c>
      <c r="G48" s="14" t="str">
        <f>IF(F48&lt;&gt;"",IF($G$4="Recurso",IF(LEFT($G$5,1)="M",VLOOKUP($G$5,'Definición técnica de imagenes'!$A$3:$G$17,5,FALSE),IF($G$5="F1",'Definición técnica de imagenes'!$E$15,'Definición técnica de imagenes'!$F$13)),'Definición técnica de imagenes'!$E$16),"")</f>
        <v/>
      </c>
      <c r="H48" s="14" t="str">
        <f t="shared" si="1"/>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2"/>
      <c r="C49" s="22"/>
      <c r="D49" s="14"/>
      <c r="E49" s="14"/>
      <c r="F49" s="14" t="str">
        <f t="shared" si="0"/>
        <v/>
      </c>
      <c r="G49" s="14" t="str">
        <f>IF(F49&lt;&gt;"",IF($G$4="Recurso",IF(LEFT($G$5,1)="M",VLOOKUP($G$5,'Definición técnica de imagenes'!$A$3:$G$17,5,FALSE),IF($G$5="F1",'Definición técnica de imagenes'!$E$15,'Definición técnica de imagenes'!$F$13)),'Definición técnica de imagenes'!$E$16),"")</f>
        <v/>
      </c>
      <c r="H49" s="14" t="str">
        <f t="shared" si="1"/>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2"/>
      <c r="C50" s="22"/>
      <c r="D50" s="14"/>
      <c r="E50" s="14"/>
      <c r="F50" s="14" t="str">
        <f t="shared" si="0"/>
        <v/>
      </c>
      <c r="G50" s="14" t="str">
        <f>IF(F50&lt;&gt;"",IF($G$4="Recurso",IF(LEFT($G$5,1)="M",VLOOKUP($G$5,'Definición técnica de imagenes'!$A$3:$G$17,5,FALSE),IF($G$5="F1",'Definición técnica de imagenes'!$E$15,'Definición técnica de imagenes'!$F$13)),'Definición técnica de imagenes'!$E$16),"")</f>
        <v/>
      </c>
      <c r="H50" s="14" t="str">
        <f t="shared" si="1"/>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2"/>
      <c r="C51" s="22"/>
      <c r="D51" s="14"/>
      <c r="E51" s="14"/>
      <c r="F51" s="14" t="str">
        <f t="shared" si="0"/>
        <v/>
      </c>
      <c r="G51" s="14" t="str">
        <f>IF(F51&lt;&gt;"",IF($G$4="Recurso",IF(LEFT($G$5,1)="M",VLOOKUP($G$5,'Definición técnica de imagenes'!$A$3:$G$17,5,FALSE),IF($G$5="F1",'Definición técnica de imagenes'!$E$15,'Definición técnica de imagenes'!$F$13)),'Definición técnica de imagenes'!$E$16),"")</f>
        <v/>
      </c>
      <c r="H51" s="14" t="str">
        <f t="shared" si="1"/>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2"/>
      <c r="C52" s="22"/>
      <c r="D52" s="14"/>
      <c r="E52" s="14"/>
      <c r="F52" s="14" t="str">
        <f t="shared" si="0"/>
        <v/>
      </c>
      <c r="G52" s="14" t="str">
        <f>IF(F52&lt;&gt;"",IF($G$4="Recurso",IF(LEFT($G$5,1)="M",VLOOKUP($G$5,'Definición técnica de imagenes'!$A$3:$G$17,5,FALSE),IF($G$5="F1",'Definición técnica de imagenes'!$E$15,'Definición técnica de imagenes'!$F$13)),'Definición técnica de imagenes'!$E$16),"")</f>
        <v/>
      </c>
      <c r="H52" s="14" t="str">
        <f t="shared" si="1"/>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2"/>
      <c r="C53" s="22"/>
      <c r="D53" s="14"/>
      <c r="E53" s="14"/>
      <c r="F53" s="14" t="str">
        <f t="shared" si="0"/>
        <v/>
      </c>
      <c r="G53" s="14" t="str">
        <f>IF(F53&lt;&gt;"",IF($G$4="Recurso",IF(LEFT($G$5,1)="M",VLOOKUP($G$5,'Definición técnica de imagenes'!$A$3:$G$17,5,FALSE),IF($G$5="F1",'Definición técnica de imagenes'!$E$15,'Definición técnica de imagenes'!$F$13)),'Definición técnica de imagenes'!$E$16),"")</f>
        <v/>
      </c>
      <c r="H53" s="14" t="str">
        <f t="shared" si="1"/>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2"/>
      <c r="C54" s="22"/>
      <c r="D54" s="14"/>
      <c r="E54" s="14"/>
      <c r="F54" s="14" t="str">
        <f t="shared" si="0"/>
        <v/>
      </c>
      <c r="G54" s="14" t="str">
        <f>IF(F54&lt;&gt;"",IF($G$4="Recurso",IF(LEFT($G$5,1)="M",VLOOKUP($G$5,'Definición técnica de imagenes'!$A$3:$G$17,5,FALSE),IF($G$5="F1",'Definición técnica de imagenes'!$E$15,'Definición técnica de imagenes'!$F$13)),'Definición técnica de imagenes'!$E$16),"")</f>
        <v/>
      </c>
      <c r="H54" s="14" t="str">
        <f t="shared" si="1"/>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2"/>
      <c r="C55" s="22"/>
      <c r="D55" s="14"/>
      <c r="E55" s="14"/>
      <c r="F55" s="14" t="str">
        <f t="shared" si="0"/>
        <v/>
      </c>
      <c r="G55" s="14" t="str">
        <f>IF(F55&lt;&gt;"",IF($G$4="Recurso",IF(LEFT($G$5,1)="M",VLOOKUP($G$5,'Definición técnica de imagenes'!$A$3:$G$17,5,FALSE),IF($G$5="F1",'Definición técnica de imagenes'!$E$15,'Definición técnica de imagenes'!$F$13)),'Definición técnica de imagenes'!$E$16),"")</f>
        <v/>
      </c>
      <c r="H55" s="14" t="str">
        <f t="shared" si="1"/>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2"/>
      <c r="C56" s="22"/>
      <c r="D56" s="14"/>
      <c r="E56" s="14"/>
      <c r="F56" s="14" t="str">
        <f t="shared" si="0"/>
        <v/>
      </c>
      <c r="G56" s="14" t="str">
        <f>IF(F56&lt;&gt;"",IF($G$4="Recurso",IF(LEFT($G$5,1)="M",VLOOKUP($G$5,'Definición técnica de imagenes'!$A$3:$G$17,5,FALSE),IF($G$5="F1",'Definición técnica de imagenes'!$E$15,'Definición técnica de imagenes'!$F$13)),'Definición técnica de imagenes'!$E$16),"")</f>
        <v/>
      </c>
      <c r="H56" s="14" t="str">
        <f t="shared" si="1"/>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2"/>
      <c r="C57" s="22"/>
      <c r="D57" s="14"/>
      <c r="E57" s="14"/>
      <c r="F57" s="14" t="str">
        <f t="shared" si="0"/>
        <v/>
      </c>
      <c r="G57" s="14" t="str">
        <f>IF(F57&lt;&gt;"",IF($G$4="Recurso",IF(LEFT($G$5,1)="M",VLOOKUP($G$5,'Definición técnica de imagenes'!$A$3:$G$17,5,FALSE),IF($G$5="F1",'Definición técnica de imagenes'!$E$15,'Definición técnica de imagenes'!$F$13)),'Definición técnica de imagenes'!$E$16),"")</f>
        <v/>
      </c>
      <c r="H57" s="14" t="str">
        <f t="shared" si="1"/>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2"/>
      <c r="C58" s="22"/>
      <c r="D58" s="14"/>
      <c r="E58" s="14"/>
      <c r="F58" s="14" t="str">
        <f t="shared" si="0"/>
        <v/>
      </c>
      <c r="G58" s="14" t="str">
        <f>IF(F58&lt;&gt;"",IF($G$4="Recurso",IF(LEFT($G$5,1)="M",VLOOKUP($G$5,'Definición técnica de imagenes'!$A$3:$G$17,5,FALSE),IF($G$5="F1",'Definición técnica de imagenes'!$E$15,'Definición técnica de imagenes'!$F$13)),'Definición técnica de imagenes'!$E$16),"")</f>
        <v/>
      </c>
      <c r="H58" s="14" t="str">
        <f t="shared" si="1"/>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2"/>
      <c r="C59" s="22"/>
      <c r="D59" s="14"/>
      <c r="E59" s="14"/>
      <c r="F59" s="14" t="str">
        <f t="shared" si="0"/>
        <v/>
      </c>
      <c r="G59" s="14" t="str">
        <f>IF(F59&lt;&gt;"",IF($G$4="Recurso",IF(LEFT($G$5,1)="M",VLOOKUP($G$5,'Definición técnica de imagenes'!$A$3:$G$17,5,FALSE),IF($G$5="F1",'Definición técnica de imagenes'!$E$15,'Definición técnica de imagenes'!$F$13)),'Definición técnica de imagenes'!$E$16),"")</f>
        <v/>
      </c>
      <c r="H59" s="14" t="str">
        <f t="shared" si="1"/>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2"/>
      <c r="C60" s="22"/>
      <c r="D60" s="14"/>
      <c r="E60" s="14"/>
      <c r="F60" s="14" t="str">
        <f t="shared" si="0"/>
        <v/>
      </c>
      <c r="G60" s="14" t="str">
        <f>IF(F60&lt;&gt;"",IF($G$4="Recurso",IF(LEFT($G$5,1)="M",VLOOKUP($G$5,'Definición técnica de imagenes'!$A$3:$G$17,5,FALSE),IF($G$5="F1",'Definición técnica de imagenes'!$E$15,'Definición técnica de imagenes'!$F$13)),'Definición técnica de imagenes'!$E$16),"")</f>
        <v/>
      </c>
      <c r="H60" s="14" t="str">
        <f t="shared" si="1"/>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2"/>
      <c r="C61" s="22"/>
      <c r="D61" s="14"/>
      <c r="E61" s="14"/>
      <c r="F61" s="14" t="str">
        <f t="shared" si="0"/>
        <v/>
      </c>
      <c r="G61" s="14" t="str">
        <f>IF(F61&lt;&gt;"",IF($G$4="Recurso",IF(LEFT($G$5,1)="M",VLOOKUP($G$5,'Definición técnica de imagenes'!$A$3:$G$17,5,FALSE),IF($G$5="F1",'Definición técnica de imagenes'!$E$15,'Definición técnica de imagenes'!$F$13)),'Definición técnica de imagenes'!$E$16),"")</f>
        <v/>
      </c>
      <c r="H61" s="14" t="str">
        <f t="shared" si="1"/>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0"/>
        <v/>
      </c>
      <c r="G62" s="14" t="str">
        <f>IF(F62&lt;&gt;"",IF($G$4="Recurso",IF(LEFT($G$5,1)="M",VLOOKUP($G$5,'Definición técnica de imagenes'!$A$3:$G$17,5,FALSE),IF($G$5="F1",'Definición técnica de imagenes'!$E$15,'Definición técnica de imagenes'!$F$13)),'Definición técnica de imagenes'!$E$16),"")</f>
        <v/>
      </c>
      <c r="H62" s="14" t="str">
        <f t="shared" si="1"/>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0"/>
        <v/>
      </c>
      <c r="G63" s="14" t="str">
        <f>IF(F63&lt;&gt;"",IF($G$4="Recurso",IF(LEFT($G$5,1)="M",VLOOKUP($G$5,'Definición técnica de imagenes'!$A$3:$G$17,5,FALSE),IF($G$5="F1",'Definición técnica de imagenes'!$E$15,'Definición técnica de imagenes'!$F$13)),'Definición técnica de imagenes'!$E$16),"")</f>
        <v/>
      </c>
      <c r="H63" s="14" t="str">
        <f t="shared" si="1"/>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0"/>
        <v/>
      </c>
      <c r="G64" s="14" t="str">
        <f>IF(F64&lt;&gt;"",IF($G$4="Recurso",IF(LEFT($G$5,1)="M",VLOOKUP($G$5,'Definición técnica de imagenes'!$A$3:$G$17,5,FALSE),IF($G$5="F1",'Definición técnica de imagenes'!$E$15,'Definición técnica de imagenes'!$F$13)),'Definición técnica de imagenes'!$E$16),"")</f>
        <v/>
      </c>
      <c r="H64" s="14" t="str">
        <f t="shared" si="1"/>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0"/>
        <v/>
      </c>
      <c r="G65" s="14" t="str">
        <f>IF(F65&lt;&gt;"",IF($G$4="Recurso",IF(LEFT($G$5,1)="M",VLOOKUP($G$5,'Definición técnica de imagenes'!$A$3:$G$17,5,FALSE),IF($G$5="F1",'Definición técnica de imagenes'!$E$15,'Definición técnica de imagenes'!$F$13)),'Definición técnica de imagenes'!$E$16),"")</f>
        <v/>
      </c>
      <c r="H65" s="14" t="str">
        <f t="shared" si="1"/>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0"/>
        <v/>
      </c>
      <c r="G66" s="14" t="str">
        <f>IF(F66&lt;&gt;"",IF($G$4="Recurso",IF(LEFT($G$5,1)="M",VLOOKUP($G$5,'Definición técnica de imagenes'!$A$3:$G$17,5,FALSE),IF($G$5="F1",'Definición técnica de imagenes'!$E$15,'Definición técnica de imagenes'!$F$13)),'Definición técnica de imagenes'!$E$16),"")</f>
        <v/>
      </c>
      <c r="H66" s="14" t="str">
        <f t="shared" si="1"/>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0"/>
        <v/>
      </c>
      <c r="G67" s="14" t="str">
        <f>IF(F67&lt;&gt;"",IF($G$4="Recurso",IF(LEFT($G$5,1)="M",VLOOKUP($G$5,'Definición técnica de imagenes'!$A$3:$G$17,5,FALSE),IF($G$5="F1",'Definición técnica de imagenes'!$E$15,'Definición técnica de imagenes'!$F$13)),'Definición técnica de imagenes'!$E$16),"")</f>
        <v/>
      </c>
      <c r="H67" s="14" t="str">
        <f t="shared" si="1"/>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0"/>
        <v/>
      </c>
      <c r="G68" s="14" t="str">
        <f>IF(F68&lt;&gt;"",IF($G$4="Recurso",IF(LEFT($G$5,1)="M",VLOOKUP($G$5,'Definición técnica de imagenes'!$A$3:$G$17,5,FALSE),IF($G$5="F1",'Definición técnica de imagenes'!$E$15,'Definición técnica de imagenes'!$F$13)),'Definición técnica de imagenes'!$E$16),"")</f>
        <v/>
      </c>
      <c r="H68" s="14" t="str">
        <f t="shared" si="1"/>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0"/>
        <v/>
      </c>
      <c r="G69" s="14" t="str">
        <f>IF(F69&lt;&gt;"",IF($G$4="Recurso",IF(LEFT($G$5,1)="M",VLOOKUP($G$5,'Definición técnica de imagenes'!$A$3:$G$17,5,FALSE),IF($G$5="F1",'Definición técnica de imagenes'!$E$15,'Definición técnica de imagenes'!$F$13)),'Definición técnica de imagenes'!$E$16),"")</f>
        <v/>
      </c>
      <c r="H69" s="14" t="str">
        <f t="shared" si="1"/>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0"/>
        <v/>
      </c>
      <c r="G70" s="14" t="str">
        <f>IF(F70&lt;&gt;"",IF($G$4="Recurso",IF(LEFT($G$5,1)="M",VLOOKUP($G$5,'Definición técnica de imagenes'!$A$3:$G$17,5,FALSE),IF($G$5="F1",'Definición técnica de imagenes'!$E$15,'Definición técnica de imagenes'!$F$13)),'Definición técnica de imagenes'!$E$16),"")</f>
        <v/>
      </c>
      <c r="H70" s="14" t="str">
        <f t="shared" si="1"/>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0"/>
        <v/>
      </c>
      <c r="G71" s="14" t="str">
        <f>IF(F71&lt;&gt;"",IF($G$4="Recurso",IF(LEFT($G$5,1)="M",VLOOKUP($G$5,'Definición técnica de imagenes'!$A$3:$G$17,5,FALSE),IF($G$5="F1",'Definición técnica de imagenes'!$E$15,'Definición técnica de imagenes'!$F$13)),'Definición técnica de imagenes'!$E$16),"")</f>
        <v/>
      </c>
      <c r="H71" s="14" t="str">
        <f t="shared" si="1"/>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0"/>
        <v/>
      </c>
      <c r="G72" s="14" t="str">
        <f>IF(F72&lt;&gt;"",IF($G$4="Recurso",IF(LEFT($G$5,1)="M",VLOOKUP($G$5,'Definición técnica de imagenes'!$A$3:$G$17,5,FALSE),IF($G$5="F1",'Definición técnica de imagenes'!$E$15,'Definición técnica de imagenes'!$F$13)),'Definición técnica de imagenes'!$E$16),"")</f>
        <v/>
      </c>
      <c r="H72" s="14" t="str">
        <f t="shared" si="1"/>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0"/>
        <v/>
      </c>
      <c r="G73" s="14" t="str">
        <f>IF(F73&lt;&gt;"",IF($G$4="Recurso",IF(LEFT($G$5,1)="M",VLOOKUP($G$5,'Definición técnica de imagenes'!$A$3:$G$17,5,FALSE),IF($G$5="F1",'Definición técnica de imagenes'!$E$15,'Definición técnica de imagenes'!$F$13)),'Definición técnica de imagenes'!$E$16),"")</f>
        <v/>
      </c>
      <c r="H73" s="14" t="str">
        <f t="shared" si="1"/>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0"/>
        <v/>
      </c>
      <c r="G74" s="14" t="str">
        <f>IF(F74&lt;&gt;"",IF($G$4="Recurso",IF(LEFT($G$5,1)="M",VLOOKUP($G$5,'Definición técnica de imagenes'!$A$3:$G$17,5,FALSE),IF($G$5="F1",'Definición técnica de imagenes'!$E$15,'Definición técnica de imagenes'!$F$13)),'Definición técnica de imagenes'!$E$16),"")</f>
        <v/>
      </c>
      <c r="H74" s="14" t="str">
        <f t="shared" si="1"/>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ref="F75:F108" si="3">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4">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3"/>
        <v/>
      </c>
      <c r="G76" s="14" t="str">
        <f>IF(F76&lt;&gt;"",IF($G$4="Recurso",IF(LEFT($G$5,1)="M",VLOOKUP($G$5,'Definición técnica de imagenes'!$A$3:$G$17,5,FALSE),IF($G$5="F1",'Definición técnica de imagenes'!$E$15,'Definición técnica de imagenes'!$F$13)),'Definición técnica de imagenes'!$E$16),"")</f>
        <v/>
      </c>
      <c r="H76" s="14" t="str">
        <f t="shared" si="4"/>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3"/>
        <v/>
      </c>
      <c r="G77" s="14" t="str">
        <f>IF(F77&lt;&gt;"",IF($G$4="Recurso",IF(LEFT($G$5,1)="M",VLOOKUP($G$5,'Definición técnica de imagenes'!$A$3:$G$17,5,FALSE),IF($G$5="F1",'Definición técnica de imagenes'!$E$15,'Definición técnica de imagenes'!$F$13)),'Definición técnica de imagenes'!$E$16),"")</f>
        <v/>
      </c>
      <c r="H77" s="14" t="str">
        <f t="shared" si="4"/>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3"/>
        <v/>
      </c>
      <c r="G78" s="14" t="str">
        <f>IF(F78&lt;&gt;"",IF($G$4="Recurso",IF(LEFT($G$5,1)="M",VLOOKUP($G$5,'Definición técnica de imagenes'!$A$3:$G$17,5,FALSE),IF($G$5="F1",'Definición técnica de imagenes'!$E$15,'Definición técnica de imagenes'!$F$13)),'Definición técnica de imagenes'!$E$16),"")</f>
        <v/>
      </c>
      <c r="H78" s="14" t="str">
        <f t="shared" si="4"/>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3"/>
        <v/>
      </c>
      <c r="G79" s="14" t="str">
        <f>IF(F79&lt;&gt;"",IF($G$4="Recurso",IF(LEFT($G$5,1)="M",VLOOKUP($G$5,'Definición técnica de imagenes'!$A$3:$G$17,5,FALSE),IF($G$5="F1",'Definición técnica de imagenes'!$E$15,'Definición técnica de imagenes'!$F$13)),'Definición técnica de imagenes'!$E$16),"")</f>
        <v/>
      </c>
      <c r="H79" s="14" t="str">
        <f t="shared" si="4"/>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3"/>
        <v/>
      </c>
      <c r="G80" s="14" t="str">
        <f>IF(F80&lt;&gt;"",IF($G$4="Recurso",IF(LEFT($G$5,1)="M",VLOOKUP($G$5,'Definición técnica de imagenes'!$A$3:$G$17,5,FALSE),IF($G$5="F1",'Definición técnica de imagenes'!$E$15,'Definición técnica de imagenes'!$F$13)),'Definición técnica de imagenes'!$E$16),"")</f>
        <v/>
      </c>
      <c r="H80" s="14" t="str">
        <f t="shared" si="4"/>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3"/>
        <v/>
      </c>
      <c r="G81" s="14" t="str">
        <f>IF(F81&lt;&gt;"",IF($G$4="Recurso",IF(LEFT($G$5,1)="M",VLOOKUP($G$5,'Definición técnica de imagenes'!$A$3:$G$17,5,FALSE),IF($G$5="F1",'Definición técnica de imagenes'!$E$15,'Definición técnica de imagenes'!$F$13)),'Definición técnica de imagenes'!$E$16),"")</f>
        <v/>
      </c>
      <c r="H81" s="14" t="str">
        <f t="shared" si="4"/>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3"/>
        <v/>
      </c>
      <c r="G82" s="14" t="str">
        <f>IF(F82&lt;&gt;"",IF($G$4="Recurso",IF(LEFT($G$5,1)="M",VLOOKUP($G$5,'Definición técnica de imagenes'!$A$3:$G$17,5,FALSE),IF($G$5="F1",'Definición técnica de imagenes'!$E$15,'Definición técnica de imagenes'!$F$13)),'Definición técnica de imagenes'!$E$16),"")</f>
        <v/>
      </c>
      <c r="H82" s="14" t="str">
        <f t="shared" si="4"/>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3"/>
        <v/>
      </c>
      <c r="G83" s="14" t="str">
        <f>IF(F83&lt;&gt;"",IF($G$4="Recurso",IF(LEFT($G$5,1)="M",VLOOKUP($G$5,'Definición técnica de imagenes'!$A$3:$G$17,5,FALSE),IF($G$5="F1",'Definición técnica de imagenes'!$E$15,'Definición técnica de imagenes'!$F$13)),'Definición técnica de imagenes'!$E$16),"")</f>
        <v/>
      </c>
      <c r="H83" s="14" t="str">
        <f t="shared" si="4"/>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3"/>
        <v/>
      </c>
      <c r="G84" s="14" t="str">
        <f>IF(F84&lt;&gt;"",IF($G$4="Recurso",IF(LEFT($G$5,1)="M",VLOOKUP($G$5,'Definición técnica de imagenes'!$A$3:$G$17,5,FALSE),IF($G$5="F1",'Definición técnica de imagenes'!$E$15,'Definición técnica de imagenes'!$F$13)),'Definición técnica de imagenes'!$E$16),"")</f>
        <v/>
      </c>
      <c r="H84" s="14" t="str">
        <f t="shared" si="4"/>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3"/>
        <v/>
      </c>
      <c r="G85" s="14" t="str">
        <f>IF(F85&lt;&gt;"",IF($G$4="Recurso",IF(LEFT($G$5,1)="M",VLOOKUP($G$5,'Definición técnica de imagenes'!$A$3:$G$17,5,FALSE),IF($G$5="F1",'Definición técnica de imagenes'!$E$15,'Definición técnica de imagenes'!$F$13)),'Definición técnica de imagenes'!$E$16),"")</f>
        <v/>
      </c>
      <c r="H85" s="14" t="str">
        <f t="shared" si="4"/>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3"/>
        <v/>
      </c>
      <c r="G86" s="14" t="str">
        <f>IF(F86&lt;&gt;"",IF($G$4="Recurso",IF(LEFT($G$5,1)="M",VLOOKUP($G$5,'Definición técnica de imagenes'!$A$3:$G$17,5,FALSE),IF($G$5="F1",'Definición técnica de imagenes'!$E$15,'Definición técnica de imagenes'!$F$13)),'Definición técnica de imagenes'!$E$16),"")</f>
        <v/>
      </c>
      <c r="H86" s="14" t="str">
        <f t="shared" si="4"/>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3"/>
        <v/>
      </c>
      <c r="G87" s="14" t="str">
        <f>IF(F87&lt;&gt;"",IF($G$4="Recurso",IF(LEFT($G$5,1)="M",VLOOKUP($G$5,'Definición técnica de imagenes'!$A$3:$G$17,5,FALSE),IF($G$5="F1",'Definición técnica de imagenes'!$E$15,'Definición técnica de imagenes'!$F$13)),'Definición técnica de imagenes'!$E$16),"")</f>
        <v/>
      </c>
      <c r="H87" s="14" t="str">
        <f t="shared" si="4"/>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3"/>
        <v/>
      </c>
      <c r="G88" s="14" t="str">
        <f>IF(F88&lt;&gt;"",IF($G$4="Recurso",IF(LEFT($G$5,1)="M",VLOOKUP($G$5,'Definición técnica de imagenes'!$A$3:$G$17,5,FALSE),IF($G$5="F1",'Definición técnica de imagenes'!$E$15,'Definición técnica de imagenes'!$F$13)),'Definición técnica de imagenes'!$E$16),"")</f>
        <v/>
      </c>
      <c r="H88" s="14" t="str">
        <f t="shared" si="4"/>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3"/>
        <v/>
      </c>
      <c r="G89" s="14" t="str">
        <f>IF(F89&lt;&gt;"",IF($G$4="Recurso",IF(LEFT($G$5,1)="M",VLOOKUP($G$5,'Definición técnica de imagenes'!$A$3:$G$17,5,FALSE),IF($G$5="F1",'Definición técnica de imagenes'!$E$15,'Definición técnica de imagenes'!$F$13)),'Definición técnica de imagenes'!$E$16),"")</f>
        <v/>
      </c>
      <c r="H89" s="14" t="str">
        <f t="shared" si="4"/>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3"/>
        <v/>
      </c>
      <c r="G90" s="14" t="str">
        <f>IF(F90&lt;&gt;"",IF($G$4="Recurso",IF(LEFT($G$5,1)="M",VLOOKUP($G$5,'Definición técnica de imagenes'!$A$3:$G$17,5,FALSE),IF($G$5="F1",'Definición técnica de imagenes'!$E$15,'Definición técnica de imagenes'!$F$13)),'Definición técnica de imagenes'!$E$16),"")</f>
        <v/>
      </c>
      <c r="H90" s="14" t="str">
        <f t="shared" si="4"/>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3"/>
        <v/>
      </c>
      <c r="G91" s="14" t="str">
        <f>IF(F91&lt;&gt;"",IF($G$4="Recurso",IF(LEFT($G$5,1)="M",VLOOKUP($G$5,'Definición técnica de imagenes'!$A$3:$G$17,5,FALSE),IF($G$5="F1",'Definición técnica de imagenes'!$E$15,'Definición técnica de imagenes'!$F$13)),'Definición técnica de imagenes'!$E$16),"")</f>
        <v/>
      </c>
      <c r="H91" s="14" t="str">
        <f t="shared" si="4"/>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3"/>
        <v/>
      </c>
      <c r="G92" s="14" t="str">
        <f>IF(F92&lt;&gt;"",IF($G$4="Recurso",IF(LEFT($G$5,1)="M",VLOOKUP($G$5,'Definición técnica de imagenes'!$A$3:$G$17,5,FALSE),IF($G$5="F1",'Definición técnica de imagenes'!$E$15,'Definición técnica de imagenes'!$F$13)),'Definición técnica de imagenes'!$E$16),"")</f>
        <v/>
      </c>
      <c r="H92" s="14" t="str">
        <f t="shared" si="4"/>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3"/>
        <v/>
      </c>
      <c r="G93" s="14" t="str">
        <f>IF(F93&lt;&gt;"",IF($G$4="Recurso",IF(LEFT($G$5,1)="M",VLOOKUP($G$5,'Definición técnica de imagenes'!$A$3:$G$17,5,FALSE),IF($G$5="F1",'Definición técnica de imagenes'!$E$15,'Definición técnica de imagenes'!$F$13)),'Definición técnica de imagenes'!$E$16),"")</f>
        <v/>
      </c>
      <c r="H93" s="14" t="str">
        <f t="shared" si="4"/>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3"/>
        <v/>
      </c>
      <c r="G94" s="14" t="str">
        <f>IF(F94&lt;&gt;"",IF($G$4="Recurso",IF(LEFT($G$5,1)="M",VLOOKUP($G$5,'Definición técnica de imagenes'!$A$3:$G$17,5,FALSE),IF($G$5="F1",'Definición técnica de imagenes'!$E$15,'Definición técnica de imagenes'!$F$13)),'Definición técnica de imagenes'!$E$16),"")</f>
        <v/>
      </c>
      <c r="H94" s="14" t="str">
        <f t="shared" si="4"/>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3"/>
        <v/>
      </c>
      <c r="G95" s="14" t="str">
        <f>IF(F95&lt;&gt;"",IF($G$4="Recurso",IF(LEFT($G$5,1)="M",VLOOKUP($G$5,'Definición técnica de imagenes'!$A$3:$G$17,5,FALSE),IF($G$5="F1",'Definición técnica de imagenes'!$E$15,'Definición técnica de imagenes'!$F$13)),'Definición técnica de imagenes'!$E$16),"")</f>
        <v/>
      </c>
      <c r="H95" s="14" t="str">
        <f t="shared" si="4"/>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3"/>
        <v/>
      </c>
      <c r="G96" s="14" t="str">
        <f>IF(F96&lt;&gt;"",IF($G$4="Recurso",IF(LEFT($G$5,1)="M",VLOOKUP($G$5,'Definición técnica de imagenes'!$A$3:$G$17,5,FALSE),IF($G$5="F1",'Definición técnica de imagenes'!$E$15,'Definición técnica de imagenes'!$F$13)),'Definición técnica de imagenes'!$E$16),"")</f>
        <v/>
      </c>
      <c r="H96" s="14" t="str">
        <f t="shared" si="4"/>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3"/>
        <v/>
      </c>
      <c r="G97" s="14" t="str">
        <f>IF(F97&lt;&gt;"",IF($G$4="Recurso",IF(LEFT($G$5,1)="M",VLOOKUP($G$5,'Definición técnica de imagenes'!$A$3:$G$17,5,FALSE),IF($G$5="F1",'Definición técnica de imagenes'!$E$15,'Definición técnica de imagenes'!$F$13)),'Definición técnica de imagenes'!$E$16),"")</f>
        <v/>
      </c>
      <c r="H97" s="14" t="str">
        <f t="shared" si="4"/>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3"/>
        <v/>
      </c>
      <c r="G98" s="14" t="str">
        <f>IF(F98&lt;&gt;"",IF($G$4="Recurso",IF(LEFT($G$5,1)="M",VLOOKUP($G$5,'Definición técnica de imagenes'!$A$3:$G$17,5,FALSE),IF($G$5="F1",'Definición técnica de imagenes'!$E$15,'Definición técnica de imagenes'!$F$13)),'Definición técnica de imagenes'!$E$16),"")</f>
        <v/>
      </c>
      <c r="H98" s="14" t="str">
        <f t="shared" si="4"/>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3"/>
        <v/>
      </c>
      <c r="G99" s="14" t="str">
        <f>IF(F99&lt;&gt;"",IF($G$4="Recurso",IF(LEFT($G$5,1)="M",VLOOKUP($G$5,'Definición técnica de imagenes'!$A$3:$G$17,5,FALSE),IF($G$5="F1",'Definición técnica de imagenes'!$E$15,'Definición técnica de imagenes'!$F$13)),'Definición técnica de imagenes'!$E$16),"")</f>
        <v/>
      </c>
      <c r="H99" s="14" t="str">
        <f t="shared" si="4"/>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3"/>
        <v/>
      </c>
      <c r="G100" s="14" t="str">
        <f>IF(F100&lt;&gt;"",IF($G$4="Recurso",IF(LEFT($G$5,1)="M",VLOOKUP($G$5,'Definición técnica de imagenes'!$A$3:$G$17,5,FALSE),IF($G$5="F1",'Definición técnica de imagenes'!$E$15,'Definición técnica de imagenes'!$F$13)),'Definición técnica de imagenes'!$E$16),"")</f>
        <v/>
      </c>
      <c r="H100" s="14" t="str">
        <f t="shared" si="4"/>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3"/>
        <v/>
      </c>
      <c r="G101" s="14" t="str">
        <f>IF(F101&lt;&gt;"",IF($G$4="Recurso",IF(LEFT($G$5,1)="M",VLOOKUP($G$5,'Definición técnica de imagenes'!$A$3:$G$17,5,FALSE),IF($G$5="F1",'Definición técnica de imagenes'!$E$15,'Definición técnica de imagenes'!$F$13)),'Definición técnica de imagenes'!$E$16),"")</f>
        <v/>
      </c>
      <c r="H101" s="14" t="str">
        <f t="shared" si="4"/>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3"/>
        <v/>
      </c>
      <c r="G102" s="14" t="str">
        <f>IF(F102&lt;&gt;"",IF($G$4="Recurso",IF(LEFT($G$5,1)="M",VLOOKUP($G$5,'Definición técnica de imagenes'!$A$3:$G$17,5,FALSE),IF($G$5="F1",'Definición técnica de imagenes'!$E$15,'Definición técnica de imagenes'!$F$13)),'Definición técnica de imagenes'!$E$16),"")</f>
        <v/>
      </c>
      <c r="H102" s="14" t="str">
        <f t="shared" si="4"/>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3"/>
        <v/>
      </c>
      <c r="G103" s="14" t="str">
        <f>IF(F103&lt;&gt;"",IF($G$4="Recurso",IF(LEFT($G$5,1)="M",VLOOKUP($G$5,'Definición técnica de imagenes'!$A$3:$G$17,5,FALSE),IF($G$5="F1",'Definición técnica de imagenes'!$E$15,'Definición técnica de imagenes'!$F$13)),'Definición técnica de imagenes'!$E$16),"")</f>
        <v/>
      </c>
      <c r="H103" s="14" t="str">
        <f t="shared" si="4"/>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3"/>
        <v/>
      </c>
      <c r="G104" s="14" t="str">
        <f>IF(F104&lt;&gt;"",IF($G$4="Recurso",IF(LEFT($G$5,1)="M",VLOOKUP($G$5,'Definición técnica de imagenes'!$A$3:$G$17,5,FALSE),IF($G$5="F1",'Definición técnica de imagenes'!$E$15,'Definición técnica de imagenes'!$F$13)),'Definición técnica de imagenes'!$E$16),"")</f>
        <v/>
      </c>
      <c r="H104" s="14" t="str">
        <f t="shared" si="4"/>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3"/>
        <v/>
      </c>
      <c r="G105" s="14" t="str">
        <f>IF(F105&lt;&gt;"",IF($G$4="Recurso",IF(LEFT($G$5,1)="M",VLOOKUP($G$5,'Definición técnica de imagenes'!$A$3:$G$17,5,FALSE),IF($G$5="F1",'Definición técnica de imagenes'!$E$15,'Definición técnica de imagenes'!$F$13)),'Definición técnica de imagenes'!$E$16),"")</f>
        <v/>
      </c>
      <c r="H105" s="14" t="str">
        <f t="shared" si="4"/>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3"/>
        <v/>
      </c>
      <c r="G106" s="14" t="str">
        <f>IF(F106&lt;&gt;"",IF($G$4="Recurso",IF(LEFT($G$5,1)="M",VLOOKUP($G$5,'Definición técnica de imagenes'!$A$3:$G$17,5,FALSE),IF($G$5="F1",'Definición técnica de imagenes'!$E$15,'Definición técnica de imagenes'!$F$13)),'Definición técnica de imagenes'!$E$16),"")</f>
        <v/>
      </c>
      <c r="H106" s="14" t="str">
        <f t="shared" si="4"/>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3"/>
        <v/>
      </c>
      <c r="G107" s="14" t="str">
        <f>IF(F107&lt;&gt;"",IF($G$4="Recurso",IF(LEFT($G$5,1)="M",VLOOKUP($G$5,'Definición técnica de imagenes'!$A$3:$G$17,5,FALSE),IF($G$5="F1",'Definición técnica de imagenes'!$E$15,'Definición técnica de imagenes'!$F$13)),'Definición técnica de imagenes'!$E$16),"")</f>
        <v/>
      </c>
      <c r="H107" s="14" t="str">
        <f t="shared" si="4"/>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3"/>
        <v/>
      </c>
      <c r="G108" s="14" t="str">
        <f>IF(F108&lt;&gt;"",IF($G$4="Recurso",IF(LEFT($G$5,1)="M",VLOOKUP($G$5,'Definición técnica de imagenes'!$A$3:$G$17,5,FALSE),IF($G$5="F1",'Definición técnica de imagenes'!$E$15,'Definición técnica de imagenes'!$F$13)),'Definición técnica de imagenes'!$E$16),"")</f>
        <v/>
      </c>
      <c r="H108" s="14" t="str">
        <f t="shared" si="4"/>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62" r:id="rId4">
          <objectPr defaultSize="0" autoPict="0" r:id="rId5">
            <anchor moveWithCells="1" sizeWithCells="1">
              <from>
                <xdr:col>9</xdr:col>
                <xdr:colOff>57150</xdr:colOff>
                <xdr:row>12</xdr:row>
                <xdr:rowOff>276225</xdr:rowOff>
              </from>
              <to>
                <xdr:col>9</xdr:col>
                <xdr:colOff>4343400</xdr:colOff>
                <xdr:row>12</xdr:row>
                <xdr:rowOff>1362075</xdr:rowOff>
              </to>
            </anchor>
          </objectPr>
        </oleObject>
      </mc:Choice>
      <mc:Fallback>
        <oleObject progId="PBrush" shapeId="2062" r:id="rId4"/>
      </mc:Fallback>
    </mc:AlternateContent>
    <mc:AlternateContent xmlns:mc="http://schemas.openxmlformats.org/markup-compatibility/2006">
      <mc:Choice Requires="x14">
        <oleObject progId="PBrush" shapeId="2064" r:id="rId6">
          <objectPr defaultSize="0" autoPict="0" r:id="rId7">
            <anchor moveWithCells="1" sizeWithCells="1">
              <from>
                <xdr:col>9</xdr:col>
                <xdr:colOff>171450</xdr:colOff>
                <xdr:row>13</xdr:row>
                <xdr:rowOff>266700</xdr:rowOff>
              </from>
              <to>
                <xdr:col>9</xdr:col>
                <xdr:colOff>4743450</xdr:colOff>
                <xdr:row>13</xdr:row>
                <xdr:rowOff>1828800</xdr:rowOff>
              </to>
            </anchor>
          </objectPr>
        </oleObject>
      </mc:Choice>
      <mc:Fallback>
        <oleObject progId="PBrush" shapeId="2064" r:id="rId6"/>
      </mc:Fallback>
    </mc:AlternateContent>
    <mc:AlternateContent xmlns:mc="http://schemas.openxmlformats.org/markup-compatibility/2006">
      <mc:Choice Requires="x14">
        <oleObject progId="PBrush" shapeId="2067" r:id="rId8">
          <objectPr defaultSize="0" autoPict="0" r:id="rId9">
            <anchor moveWithCells="1" sizeWithCells="1">
              <from>
                <xdr:col>9</xdr:col>
                <xdr:colOff>123825</xdr:colOff>
                <xdr:row>14</xdr:row>
                <xdr:rowOff>209550</xdr:rowOff>
              </from>
              <to>
                <xdr:col>9</xdr:col>
                <xdr:colOff>4610100</xdr:colOff>
                <xdr:row>14</xdr:row>
                <xdr:rowOff>1628775</xdr:rowOff>
              </to>
            </anchor>
          </objectPr>
        </oleObject>
      </mc:Choice>
      <mc:Fallback>
        <oleObject progId="PBrush" shapeId="2067" r:id="rId8"/>
      </mc:Fallback>
    </mc:AlternateContent>
    <mc:AlternateContent xmlns:mc="http://schemas.openxmlformats.org/markup-compatibility/2006">
      <mc:Choice Requires="x14">
        <oleObject progId="PBrush" shapeId="2069" r:id="rId10">
          <objectPr defaultSize="0" r:id="rId11">
            <anchor moveWithCells="1" sizeWithCells="1">
              <from>
                <xdr:col>9</xdr:col>
                <xdr:colOff>123825</xdr:colOff>
                <xdr:row>15</xdr:row>
                <xdr:rowOff>400050</xdr:rowOff>
              </from>
              <to>
                <xdr:col>9</xdr:col>
                <xdr:colOff>4210050</xdr:colOff>
                <xdr:row>15</xdr:row>
                <xdr:rowOff>1114425</xdr:rowOff>
              </to>
            </anchor>
          </objectPr>
        </oleObject>
      </mc:Choice>
      <mc:Fallback>
        <oleObject progId="PBrush" shapeId="2069" r:id="rId10"/>
      </mc:Fallback>
    </mc:AlternateContent>
    <mc:AlternateContent xmlns:mc="http://schemas.openxmlformats.org/markup-compatibility/2006">
      <mc:Choice Requires="x14">
        <oleObject progId="PBrush" shapeId="2071" r:id="rId12">
          <objectPr defaultSize="0" autoPict="0" r:id="rId13">
            <anchor moveWithCells="1" sizeWithCells="1">
              <from>
                <xdr:col>9</xdr:col>
                <xdr:colOff>104775</xdr:colOff>
                <xdr:row>16</xdr:row>
                <xdr:rowOff>209550</xdr:rowOff>
              </from>
              <to>
                <xdr:col>9</xdr:col>
                <xdr:colOff>1781175</xdr:colOff>
                <xdr:row>16</xdr:row>
                <xdr:rowOff>1447800</xdr:rowOff>
              </to>
            </anchor>
          </objectPr>
        </oleObject>
      </mc:Choice>
      <mc:Fallback>
        <oleObject progId="PBrush" shapeId="2071" r:id="rId12"/>
      </mc:Fallback>
    </mc:AlternateContent>
    <mc:AlternateContent xmlns:mc="http://schemas.openxmlformats.org/markup-compatibility/2006">
      <mc:Choice Requires="x14">
        <oleObject progId="PBrush" shapeId="2073" r:id="rId14">
          <objectPr defaultSize="0" autoPict="0" r:id="rId15">
            <anchor moveWithCells="1" sizeWithCells="1">
              <from>
                <xdr:col>9</xdr:col>
                <xdr:colOff>228600</xdr:colOff>
                <xdr:row>17</xdr:row>
                <xdr:rowOff>190500</xdr:rowOff>
              </from>
              <to>
                <xdr:col>9</xdr:col>
                <xdr:colOff>2324100</xdr:colOff>
                <xdr:row>17</xdr:row>
                <xdr:rowOff>1162050</xdr:rowOff>
              </to>
            </anchor>
          </objectPr>
        </oleObject>
      </mc:Choice>
      <mc:Fallback>
        <oleObject progId="PBrush" shapeId="2073" r:id="rId14"/>
      </mc:Fallback>
    </mc:AlternateContent>
    <mc:AlternateContent xmlns:mc="http://schemas.openxmlformats.org/markup-compatibility/2006">
      <mc:Choice Requires="x14">
        <oleObject progId="PBrush" shapeId="2075" r:id="rId16">
          <objectPr defaultSize="0" autoPict="0" r:id="rId17">
            <anchor moveWithCells="1" sizeWithCells="1">
              <from>
                <xdr:col>9</xdr:col>
                <xdr:colOff>95250</xdr:colOff>
                <xdr:row>18</xdr:row>
                <xdr:rowOff>219075</xdr:rowOff>
              </from>
              <to>
                <xdr:col>9</xdr:col>
                <xdr:colOff>942975</xdr:colOff>
                <xdr:row>18</xdr:row>
                <xdr:rowOff>2076450</xdr:rowOff>
              </to>
            </anchor>
          </objectPr>
        </oleObject>
      </mc:Choice>
      <mc:Fallback>
        <oleObject progId="PBrush" shapeId="2075" r:id="rId16"/>
      </mc:Fallback>
    </mc:AlternateContent>
    <mc:AlternateContent xmlns:mc="http://schemas.openxmlformats.org/markup-compatibility/2006">
      <mc:Choice Requires="x14">
        <oleObject progId="PBrush" shapeId="2076" r:id="rId18">
          <objectPr defaultSize="0" autoPict="0" r:id="rId19">
            <anchor moveWithCells="1" sizeWithCells="1">
              <from>
                <xdr:col>9</xdr:col>
                <xdr:colOff>171450</xdr:colOff>
                <xdr:row>19</xdr:row>
                <xdr:rowOff>238125</xdr:rowOff>
              </from>
              <to>
                <xdr:col>9</xdr:col>
                <xdr:colOff>1562100</xdr:colOff>
                <xdr:row>19</xdr:row>
                <xdr:rowOff>1152525</xdr:rowOff>
              </to>
            </anchor>
          </objectPr>
        </oleObject>
      </mc:Choice>
      <mc:Fallback>
        <oleObject progId="PBrush" shapeId="2076" r:id="rId18"/>
      </mc:Fallback>
    </mc:AlternateContent>
    <mc:AlternateContent xmlns:mc="http://schemas.openxmlformats.org/markup-compatibility/2006">
      <mc:Choice Requires="x14">
        <oleObject progId="PBrush" shapeId="2100" r:id="rId20">
          <objectPr defaultSize="0" autoPict="0" r:id="rId21">
            <anchor moveWithCells="1" sizeWithCells="1">
              <from>
                <xdr:col>10</xdr:col>
                <xdr:colOff>85725</xdr:colOff>
                <xdr:row>27</xdr:row>
                <xdr:rowOff>1638300</xdr:rowOff>
              </from>
              <to>
                <xdr:col>10</xdr:col>
                <xdr:colOff>1990725</xdr:colOff>
                <xdr:row>27</xdr:row>
                <xdr:rowOff>2409825</xdr:rowOff>
              </to>
            </anchor>
          </objectPr>
        </oleObject>
      </mc:Choice>
      <mc:Fallback>
        <oleObject progId="PBrush" shapeId="2100" r:id="rId20"/>
      </mc:Fallback>
    </mc:AlternateContent>
    <mc:AlternateContent xmlns:mc="http://schemas.openxmlformats.org/markup-compatibility/2006">
      <mc:Choice Requires="x14">
        <oleObject progId="PBrush" shapeId="2101" r:id="rId22">
          <objectPr defaultSize="0" autoPict="0" r:id="rId23">
            <anchor moveWithCells="1" sizeWithCells="1">
              <from>
                <xdr:col>9</xdr:col>
                <xdr:colOff>257175</xdr:colOff>
                <xdr:row>31</xdr:row>
                <xdr:rowOff>266700</xdr:rowOff>
              </from>
              <to>
                <xdr:col>9</xdr:col>
                <xdr:colOff>2552700</xdr:colOff>
                <xdr:row>31</xdr:row>
                <xdr:rowOff>2162175</xdr:rowOff>
              </to>
            </anchor>
          </objectPr>
        </oleObject>
      </mc:Choice>
      <mc:Fallback>
        <oleObject progId="PBrush" shapeId="2101" r:id="rId22"/>
      </mc:Fallback>
    </mc:AlternateContent>
    <mc:AlternateContent xmlns:mc="http://schemas.openxmlformats.org/markup-compatibility/2006">
      <mc:Choice Requires="x14">
        <oleObject progId="PBrush" shapeId="2103" r:id="rId24">
          <objectPr defaultSize="0" autoPict="0" r:id="rId25">
            <anchor moveWithCells="1" sizeWithCells="1">
              <from>
                <xdr:col>9</xdr:col>
                <xdr:colOff>314325</xdr:colOff>
                <xdr:row>32</xdr:row>
                <xdr:rowOff>200025</xdr:rowOff>
              </from>
              <to>
                <xdr:col>9</xdr:col>
                <xdr:colOff>2495550</xdr:colOff>
                <xdr:row>32</xdr:row>
                <xdr:rowOff>1762125</xdr:rowOff>
              </to>
            </anchor>
          </objectPr>
        </oleObject>
      </mc:Choice>
      <mc:Fallback>
        <oleObject progId="PBrush" shapeId="2103" r:id="rId24"/>
      </mc:Fallback>
    </mc:AlternateContent>
    <mc:AlternateContent xmlns:mc="http://schemas.openxmlformats.org/markup-compatibility/2006">
      <mc:Choice Requires="x14">
        <oleObject progId="PBrush" shapeId="2106" r:id="rId26">
          <objectPr defaultSize="0" autoPict="0" r:id="rId27">
            <anchor moveWithCells="1" sizeWithCells="1">
              <from>
                <xdr:col>9</xdr:col>
                <xdr:colOff>180975</xdr:colOff>
                <xdr:row>33</xdr:row>
                <xdr:rowOff>314325</xdr:rowOff>
              </from>
              <to>
                <xdr:col>9</xdr:col>
                <xdr:colOff>3095625</xdr:colOff>
                <xdr:row>33</xdr:row>
                <xdr:rowOff>2352675</xdr:rowOff>
              </to>
            </anchor>
          </objectPr>
        </oleObject>
      </mc:Choice>
      <mc:Fallback>
        <oleObject progId="PBrush" shapeId="2106" r:id="rId26"/>
      </mc:Fallback>
    </mc:AlternateContent>
    <mc:AlternateContent xmlns:mc="http://schemas.openxmlformats.org/markup-compatibility/2006">
      <mc:Choice Requires="x14">
        <oleObject progId="PBrush" shapeId="2107" r:id="rId28">
          <objectPr defaultSize="0" autoPict="0" r:id="rId29">
            <anchor moveWithCells="1" sizeWithCells="1">
              <from>
                <xdr:col>9</xdr:col>
                <xdr:colOff>38100</xdr:colOff>
                <xdr:row>37</xdr:row>
                <xdr:rowOff>390525</xdr:rowOff>
              </from>
              <to>
                <xdr:col>9</xdr:col>
                <xdr:colOff>4781550</xdr:colOff>
                <xdr:row>37</xdr:row>
                <xdr:rowOff>1381125</xdr:rowOff>
              </to>
            </anchor>
          </objectPr>
        </oleObject>
      </mc:Choice>
      <mc:Fallback>
        <oleObject progId="PBrush" shapeId="2107" r:id="rId28"/>
      </mc:Fallback>
    </mc:AlternateContent>
    <mc:AlternateContent xmlns:mc="http://schemas.openxmlformats.org/markup-compatibility/2006">
      <mc:Choice Requires="x14">
        <oleObject progId="PBrush" shapeId="2108" r:id="rId30">
          <objectPr defaultSize="0" autoPict="0" r:id="rId31">
            <anchor moveWithCells="1" sizeWithCells="1">
              <from>
                <xdr:col>9</xdr:col>
                <xdr:colOff>114300</xdr:colOff>
                <xdr:row>38</xdr:row>
                <xdr:rowOff>247650</xdr:rowOff>
              </from>
              <to>
                <xdr:col>9</xdr:col>
                <xdr:colOff>4248150</xdr:colOff>
                <xdr:row>38</xdr:row>
                <xdr:rowOff>1514475</xdr:rowOff>
              </to>
            </anchor>
          </objectPr>
        </oleObject>
      </mc:Choice>
      <mc:Fallback>
        <oleObject progId="PBrush" shapeId="2108" r:id="rId30"/>
      </mc:Fallback>
    </mc:AlternateContent>
    <mc:AlternateContent xmlns:mc="http://schemas.openxmlformats.org/markup-compatibility/2006">
      <mc:Choice Requires="x14">
        <oleObject progId="PBrush" shapeId="2110" r:id="rId32">
          <objectPr defaultSize="0" autoPict="0" r:id="rId33">
            <anchor moveWithCells="1" sizeWithCells="1">
              <from>
                <xdr:col>9</xdr:col>
                <xdr:colOff>390525</xdr:colOff>
                <xdr:row>39</xdr:row>
                <xdr:rowOff>266700</xdr:rowOff>
              </from>
              <to>
                <xdr:col>9</xdr:col>
                <xdr:colOff>3209925</xdr:colOff>
                <xdr:row>39</xdr:row>
                <xdr:rowOff>2333625</xdr:rowOff>
              </to>
            </anchor>
          </objectPr>
        </oleObject>
      </mc:Choice>
      <mc:Fallback>
        <oleObject progId="PBrush" shapeId="2110" r:id="rId32"/>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topLeftCell="A7" workbookViewId="0">
      <selection activeCell="A9" sqref="A9"/>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115" t="s">
        <v>38</v>
      </c>
      <c r="B1" s="116"/>
      <c r="C1" s="116"/>
      <c r="D1" s="116"/>
      <c r="E1" s="116"/>
      <c r="F1" s="117"/>
    </row>
    <row r="2" spans="1:11" x14ac:dyDescent="0.25">
      <c r="A2" s="32" t="s">
        <v>42</v>
      </c>
      <c r="B2" s="33"/>
      <c r="C2" s="118" t="s">
        <v>13</v>
      </c>
      <c r="D2" s="119"/>
      <c r="E2" s="120"/>
      <c r="F2" s="34"/>
    </row>
    <row r="3" spans="1:11" ht="63" x14ac:dyDescent="0.25">
      <c r="A3" s="35" t="s">
        <v>43</v>
      </c>
      <c r="B3" s="33"/>
      <c r="C3" s="124" t="s">
        <v>14</v>
      </c>
      <c r="D3" s="125"/>
      <c r="E3" s="126"/>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127" t="str">
        <f>CONCATENATE(H21,"_",I21,"_",J21,"_CO")</f>
        <v>CN_07_04_CO</v>
      </c>
      <c r="E5" s="128"/>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113" t="str">
        <f>CONCATENATE("SolicitudGrafica_",D5,".xls")</f>
        <v>SolicitudGrafica_CN_07_04_CO.xls</v>
      </c>
      <c r="E7" s="113"/>
      <c r="F7" s="114"/>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115" t="s">
        <v>41</v>
      </c>
      <c r="B13" s="116"/>
      <c r="C13" s="116"/>
      <c r="D13" s="116"/>
      <c r="E13" s="116"/>
      <c r="F13" s="117"/>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118" t="s">
        <v>49</v>
      </c>
      <c r="D15" s="119"/>
      <c r="E15" s="119"/>
      <c r="F15" s="120"/>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121" t="str">
        <f>CONCATENATE(H21,"_",I21,"_",J21,"_",K45)</f>
        <v>CN_07_04_REC10</v>
      </c>
      <c r="E17" s="122"/>
      <c r="F17" s="123"/>
      <c r="J17" s="24">
        <v>14</v>
      </c>
      <c r="K17" s="24">
        <v>14</v>
      </c>
    </row>
    <row r="18" spans="1:11" ht="79.5" thickBot="1" x14ac:dyDescent="0.3">
      <c r="A18" s="35" t="s">
        <v>48</v>
      </c>
      <c r="B18" s="33"/>
      <c r="C18" s="64" t="s">
        <v>128</v>
      </c>
      <c r="D18" s="113" t="str">
        <f>CONCATENATE("SolicitudGrafica_",D17,".xls")</f>
        <v>SolicitudGrafica_CN_07_04_REC10.xls</v>
      </c>
      <c r="E18" s="113"/>
      <c r="F18" s="114"/>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2</v>
      </c>
      <c r="I20" s="24">
        <v>5</v>
      </c>
      <c r="J20" s="24">
        <v>4</v>
      </c>
      <c r="K20" s="24">
        <v>17</v>
      </c>
    </row>
    <row r="21" spans="1:11" x14ac:dyDescent="0.25">
      <c r="H21" s="24" t="str">
        <f>IF(INDEX(H4:H7,H20)=H4,"MA",IF(INDEX(H4:H7,H20)=H5,"CN",IF(INDEX(H4:H7,H20)=H6,"CS",IF(INDEX(H4:H7,H20)=H7,"LE"))))</f>
        <v>CN</v>
      </c>
      <c r="I21" s="24" t="str">
        <f>CONCATENATE(IF((I20+2)&lt;10,"0",""),I20+2)</f>
        <v>07</v>
      </c>
      <c r="J21" s="24" t="str">
        <f>CONCATENATE(IF(J20&lt;10,"0",""),J20)</f>
        <v>04</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129" t="s">
        <v>56</v>
      </c>
      <c r="B1" s="129" t="s">
        <v>63</v>
      </c>
      <c r="C1" s="129" t="s">
        <v>64</v>
      </c>
      <c r="D1" s="129" t="s">
        <v>5</v>
      </c>
      <c r="E1" s="129" t="s">
        <v>65</v>
      </c>
      <c r="F1" s="129" t="s">
        <v>66</v>
      </c>
      <c r="G1" s="129" t="s">
        <v>67</v>
      </c>
      <c r="H1" s="130" t="s">
        <v>68</v>
      </c>
      <c r="I1" s="130"/>
      <c r="J1" s="130"/>
    </row>
    <row r="2" spans="1:11" x14ac:dyDescent="0.25">
      <c r="A2" s="129"/>
      <c r="B2" s="129"/>
      <c r="C2" s="129"/>
      <c r="D2" s="129"/>
      <c r="E2" s="129"/>
      <c r="F2" s="129"/>
      <c r="G2" s="129"/>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2015-03-12T19:39:02Z</dcterms:modified>
</cp:coreProperties>
</file>